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200" windowHeight="7000"/>
  </bookViews>
  <sheets>
    <sheet name="冻结标准库" sheetId="2" r:id="rId1"/>
    <sheet name="冻结标准库（型号规格变更）" sheetId="3" r:id="rId2"/>
    <sheet name="冻结标准库（品类变更）" sheetId="4" r:id="rId3"/>
  </sheets>
  <definedNames>
    <definedName name="_xlnm._FilterDatabase" localSheetId="0" hidden="1">冻结标准库!$A$1:$O$38</definedName>
    <definedName name="_xlnm._FilterDatabase" localSheetId="1" hidden="1">'冻结标准库（型号规格变更）'!$A$1:$J$9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3" name="ID_ECDBA1472C584103BF7EA1342FAE790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19310" y="1372235"/>
          <a:ext cx="5311140" cy="5440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F8504CF53A134103A59ABE37C8D8D62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645775" y="48831500"/>
          <a:ext cx="8945880" cy="4587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FFD3B30DCD7C42298477FAD33E8FB36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612120" y="1808480"/>
          <a:ext cx="6050280" cy="6012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41C9FB72BBE745A6A04B7E2C8B30EAC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069320" y="240030"/>
          <a:ext cx="5440680" cy="6294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7ACC568F453E4C00ACB1C7827F9BBA8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042650" y="240030"/>
          <a:ext cx="7086600" cy="6408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A90B15ED1D374FED9419501C38D1A4C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597515" y="212725"/>
          <a:ext cx="7467600" cy="454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E7AAA65A12504F26B4323279F1BEC10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692640" y="611505"/>
          <a:ext cx="5440680" cy="5760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8" name="ID_0B639464A054469CB5263A82036F42A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656445" y="221615"/>
          <a:ext cx="5829300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D96A42B9B93E4C77B8D164E3F2CD4A8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662920" y="8826500"/>
          <a:ext cx="8968740" cy="407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A5E182DBBA1F4CA7A4E34F0BC0C5529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711690" y="212725"/>
          <a:ext cx="6438900" cy="643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C5CF3A060C144E9CAE1AC7ECA54ABCA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639300" y="1165860"/>
          <a:ext cx="6035040" cy="6111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AE0AD8660AF345D8A590303CF3B6E0E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704830" y="8551545"/>
          <a:ext cx="9098280" cy="4053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19B37BEF93D442E88E6E541ED336726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737725" y="839470"/>
          <a:ext cx="10302240" cy="450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E4B05751388E4834875F153CDD92B4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647555" y="239395"/>
          <a:ext cx="3162300" cy="2674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C44504A81EE841CFA2D13724816D9D0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123420" y="257810"/>
          <a:ext cx="7399020" cy="6446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DB92E0F446145118D49FA53CC4461C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20580" y="1817370"/>
          <a:ext cx="9593580" cy="4526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DD5B43B83D0847B0A2F46F9E708D56A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683750" y="556895"/>
          <a:ext cx="2796540" cy="247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2E4C7CB26583415FB46E6D859B2018C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611485" y="3714115"/>
          <a:ext cx="8656320" cy="4038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D4062DB02E3B483DB9C74F9692A8BA6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710420" y="266700"/>
          <a:ext cx="5798820" cy="5867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5E9444FF416C4035B54F902E6505261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645775" y="4004945"/>
          <a:ext cx="8846820" cy="3962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50EE97E572D14A959B67E892032B248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637520" y="4364990"/>
          <a:ext cx="8618220" cy="3970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86E25B192F204F75938295E6F0633CB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141200" y="964565"/>
          <a:ext cx="5806440" cy="647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775DD229495C422993BEE3E47BDCD7F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078845" y="2135505"/>
          <a:ext cx="7170420" cy="3421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409FDE0ED9E0418F919C6D6B7BD6B59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737725" y="946150"/>
          <a:ext cx="6278880" cy="6073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5BEDAC4DC31E426386BEECB64118227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665970" y="883920"/>
          <a:ext cx="5372100" cy="5410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6782A58CF01741B9998775A816BEFA7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603865" y="8132445"/>
          <a:ext cx="8884920" cy="4122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AF93119480B24AB7937F0DDDE4B2F78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648190" y="1828165"/>
          <a:ext cx="5913120" cy="5760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7D4947D9BCCA42B49C4263259A612DE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620375" y="9102090"/>
          <a:ext cx="9288780" cy="4206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E882F085B74848729A7D09A637D5373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123420" y="293370"/>
          <a:ext cx="4998720" cy="5486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8EE5E3F8AE1D41FEBFD796B6BD77F49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639300" y="10363835"/>
          <a:ext cx="5455920" cy="5913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29ED4F770F3C4AC5A01BBA5BB98B463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645775" y="9487535"/>
          <a:ext cx="9105900" cy="4244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8" name="ID_122D276D30084E70A14D2E404F1DAC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629775" y="221615"/>
          <a:ext cx="5913120" cy="6073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636A8E2FF39A4945A0034A3B2DA18E5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629265" y="10071100"/>
          <a:ext cx="8961120" cy="4130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578250A1FCF34FE485D574C9517D6E4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645775" y="19262090"/>
          <a:ext cx="6096000" cy="6522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93EB16F4D6F4CBFA897BC5A383149B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603230" y="1164590"/>
          <a:ext cx="7581900" cy="3322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0281FAEB51704AA080BCDF4238EABD1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654030" y="12586335"/>
          <a:ext cx="8983980" cy="4114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AAA213DC6FD84D879478E9AD5F44F15A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657080" y="248285"/>
          <a:ext cx="5273040" cy="5875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12ED0721F5014B0FB9284ADE43BCE18B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670540" y="14190980"/>
          <a:ext cx="8999220" cy="4168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79E6571DE7C44A43AF91E547CC217A3C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665335" y="1501775"/>
          <a:ext cx="6065520" cy="6263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D43FA7F0A23C493F90B7EA7447262B5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628630" y="47527210"/>
          <a:ext cx="8991600" cy="4770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B84E227793EC4123AE0BE1BF949B615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595610" y="1548765"/>
          <a:ext cx="2400300" cy="4701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5C15352E9C0E4E5AACC8973E02F5E7D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603230" y="18952845"/>
          <a:ext cx="6065520" cy="5570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40B52A5816FA4FF8BBCF49A1955B0EB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657080" y="1510665"/>
          <a:ext cx="5273040" cy="499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9" name="ID_767D6CC5F0A045339D51491AB3EFF6CC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1061065" y="222250"/>
          <a:ext cx="5707380" cy="4693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AA302104E72447D0AFAB57F9CABE9A8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1069320" y="1810385"/>
          <a:ext cx="3177540" cy="4122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E4B78510C3A44C6A9F4B6CB624E02B0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1060430" y="10372725"/>
          <a:ext cx="4930140" cy="5989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AE08C21BA5F94C46A7A4D10E33CB979F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1052175" y="539115"/>
          <a:ext cx="4968240" cy="5958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8AEAC7F9149F4D7196E4FA88FD79A5AB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2078335" y="548640"/>
          <a:ext cx="5135880" cy="4396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0A1011750AFD449CAE5336DBE2C95A8C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656445" y="1837055"/>
          <a:ext cx="3009900" cy="5821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656F5E3C325A42FCA758D2610237D1A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657080" y="2135505"/>
          <a:ext cx="7894320" cy="6294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1EACD5E4558D4713A624E18D7B6A094A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657080" y="2444750"/>
          <a:ext cx="5875020" cy="5478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E519F59D4E86471D8EB8A9619869C74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01530" y="619760"/>
          <a:ext cx="6217920" cy="5684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7" name="ID_39E28C697EF74E118FDB10F2016253D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833100" y="5622925"/>
          <a:ext cx="4787900" cy="331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9E7E3747504E4CD9926789F28099A58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629775" y="839470"/>
          <a:ext cx="11239500" cy="5135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C4F30517B4C242B1927490D9CE16BD3B"/>
        <xdr:cNvPicPr>
          <a:picLocks noChangeAspect="1"/>
        </xdr:cNvPicPr>
      </xdr:nvPicPr>
      <xdr:blipFill>
        <a:blip r:embed="rId55" r:link="rId56"/>
        <a:stretch>
          <a:fillRect/>
        </a:stretch>
      </xdr:blipFill>
      <xdr:spPr>
        <a:xfrm>
          <a:off x="16833850" y="273050"/>
          <a:ext cx="660400" cy="93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C3C9155B6424BE09482FC8C8D533C4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6789400" y="2479675"/>
          <a:ext cx="5054600" cy="4006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E71F2546ED44479BF14D4B6261E59D0"/>
        <xdr:cNvPicPr>
          <a:picLocks noChangeAspect="1"/>
        </xdr:cNvPicPr>
      </xdr:nvPicPr>
      <xdr:blipFill>
        <a:blip r:embed="rId58" r:link="rId56"/>
        <a:stretch>
          <a:fillRect/>
        </a:stretch>
      </xdr:blipFill>
      <xdr:spPr>
        <a:xfrm>
          <a:off x="16846550" y="1546225"/>
          <a:ext cx="1270000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B4575E1307824CF78A53F63359D166C6"/>
        <xdr:cNvPicPr>
          <a:picLocks noChangeAspect="1"/>
        </xdr:cNvPicPr>
      </xdr:nvPicPr>
      <xdr:blipFill>
        <a:blip r:embed="rId59" r:link="rId56"/>
        <a:stretch>
          <a:fillRect/>
        </a:stretch>
      </xdr:blipFill>
      <xdr:spPr>
        <a:xfrm>
          <a:off x="16846550" y="2917825"/>
          <a:ext cx="660400" cy="93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E64708609BC84D6E9A53E7E112BD9AEA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6802100" y="7127875"/>
          <a:ext cx="3695700" cy="3968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AC5E5EA5810E4226A4B9FB39E8E0D68F"/>
        <xdr:cNvPicPr>
          <a:picLocks noChangeAspect="1"/>
        </xdr:cNvPicPr>
      </xdr:nvPicPr>
      <xdr:blipFill>
        <a:blip r:embed="rId61" r:link="rId56"/>
        <a:stretch>
          <a:fillRect/>
        </a:stretch>
      </xdr:blipFill>
      <xdr:spPr>
        <a:xfrm>
          <a:off x="16795750" y="5997575"/>
          <a:ext cx="807085" cy="8382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<sst xmlns="http://schemas.openxmlformats.org/spreadsheetml/2006/main" count="566" uniqueCount="257">
  <si>
    <t>序号</t>
  </si>
  <si>
    <t>产品编码</t>
  </si>
  <si>
    <t>产品名称</t>
  </si>
  <si>
    <t>三级品类名称</t>
  </si>
  <si>
    <t>图例1</t>
  </si>
  <si>
    <t>图例2</t>
  </si>
  <si>
    <t>图例3</t>
  </si>
  <si>
    <t>冻结原因</t>
  </si>
  <si>
    <t>备注</t>
  </si>
  <si>
    <t>京东链接</t>
  </si>
  <si>
    <t>苏宁链接</t>
  </si>
  <si>
    <t>国美链接</t>
  </si>
  <si>
    <t>天猫链接</t>
  </si>
  <si>
    <t>西域链接</t>
  </si>
  <si>
    <t>震坤行链接</t>
  </si>
  <si>
    <t>80103100201253ddc87900003</t>
  </si>
  <si>
    <t>智信悦 TG-BH2404 100*100*2mm 标签标牌 1.00 盒/张 (计价单位：张) 橙色</t>
  </si>
  <si>
    <t>标签标牌</t>
  </si>
  <si>
    <t>负面清单</t>
  </si>
  <si>
    <t>生产类物资，耐阻燃材料，应为防火</t>
  </si>
  <si>
    <t>https://item.jd.com/10095335596124.html</t>
  </si>
  <si>
    <t>https://product.suning.com/0071579575/12426907640.html?safp=d488778a.SFS_10458355.0.3538aa851e&amp;safc=prd.0.0&amp;safpn=10010</t>
  </si>
  <si>
    <t/>
  </si>
  <si>
    <t>80103100201253ddc87900001</t>
  </si>
  <si>
    <t>智信悦 TG-BH2402 180*180mm*2mm 标签标牌 1.00 盒/张 (计价单位：张) 红色</t>
  </si>
  <si>
    <t>超目录范围</t>
  </si>
  <si>
    <t>非标签标牌</t>
  </si>
  <si>
    <t>https://item.jd.com/10095334799262.html</t>
  </si>
  <si>
    <t>https://product.suning.com/0071579575/12426906452.html?safp=d488778a.SFS_10458355.0.ff5cfca2ad&amp;safc=prd.0.0&amp;safpn=10010</t>
  </si>
  <si>
    <t>8010310020114f8e6b4600004</t>
  </si>
  <si>
    <t>归点 YS-GDBH06 600*90*1.8mm 胶贴 1.00 卷/张 (计价单位：张) 绿色</t>
  </si>
  <si>
    <t>胶贴</t>
  </si>
  <si>
    <r>
      <rPr>
        <sz val="10"/>
        <rFont val="Calibri"/>
        <charset val="134"/>
      </rPr>
      <t>PVC</t>
    </r>
    <r>
      <rPr>
        <sz val="10"/>
        <rFont val="宋体"/>
        <charset val="134"/>
      </rPr>
      <t>电线缠绕膜</t>
    </r>
  </si>
  <si>
    <t>https://item.jd.com/10095346744639.html</t>
  </si>
  <si>
    <t>https://product.suning.com/0071584469/12427045745.html?safp=d488778a.SFS_10460429.0.3d420a6da8&amp;safc=prd.0.0&amp;safpn=10010</t>
  </si>
  <si>
    <t>8010310020114f8e6b4600003</t>
  </si>
  <si>
    <t>归点 YS-GDBH05 600*90*1.8mm 胶贴 1.00 卷/张 (计价单位：张) 红色</t>
  </si>
  <si>
    <t>https://item.jd.com/10095347082241.html</t>
  </si>
  <si>
    <t>https://product.suning.com/0071584469/12427045743.html?safp=d488778a.SFS_10460429.0.a67816a335&amp;safc=prd.0.0&amp;safpn=10010</t>
  </si>
  <si>
    <t>8010310020114f8e6b4600002</t>
  </si>
  <si>
    <t>归点 YS-GDBH04 600*90*1.8mm 胶贴 1.00 卷/张 (计价单位：张) 黄色</t>
  </si>
  <si>
    <t>https://item.jd.com/10095346447863.html</t>
  </si>
  <si>
    <t>https://product.suning.com/0071584469/12427045741.html?safp=d488778a.SFS_10460429.0.bce0ca4bfd&amp;safc=prd.0.0&amp;safpn=10010</t>
  </si>
  <si>
    <t>8010310020114f8e6b4600001</t>
  </si>
  <si>
    <t>归点 YS-GDBH03 600*90*1.8mm 胶贴 1.00 卷/张 (计价单位：张) 黑色</t>
  </si>
  <si>
    <t>https://item.jd.com/10095345931852.html</t>
  </si>
  <si>
    <t>https://product.suning.com/0071584469/12427045740.html?safp=d488778a.SFS_10460429.0.3538aa851e&amp;safc=prd.0.0&amp;safpn=10010</t>
  </si>
  <si>
    <t>80103100201153ddc87900009</t>
  </si>
  <si>
    <t>智信悦 TG-BH2314 1000mm(长）*100（宽）mm 胶贴 (计价单位：卷) 白色</t>
  </si>
  <si>
    <t>不属于胶贴</t>
  </si>
  <si>
    <t>https://item.jd.com/10087319757104.html</t>
  </si>
  <si>
    <t>https://product.suning.com/0071579575/12421124433.html</t>
  </si>
  <si>
    <t>80103100201153ddc87900007</t>
  </si>
  <si>
    <r>
      <rPr>
        <sz val="10"/>
        <rFont val="宋体"/>
        <charset val="134"/>
      </rPr>
      <t>智信悦</t>
    </r>
    <r>
      <rPr>
        <sz val="10"/>
        <rFont val="Calibri"/>
        <charset val="134"/>
      </rPr>
      <t xml:space="preserve"> TG-BH2307 280mm(</t>
    </r>
    <r>
      <rPr>
        <sz val="10"/>
        <rFont val="宋体"/>
        <charset val="134"/>
      </rPr>
      <t>长）</t>
    </r>
    <r>
      <rPr>
        <sz val="10"/>
        <rFont val="Calibri"/>
        <charset val="134"/>
      </rPr>
      <t>*90mm</t>
    </r>
    <r>
      <rPr>
        <sz val="10"/>
        <rFont val="宋体"/>
        <charset val="134"/>
      </rPr>
      <t>（宽）</t>
    </r>
    <r>
      <rPr>
        <sz val="10"/>
        <rFont val="Calibri"/>
        <charset val="134"/>
      </rPr>
      <t xml:space="preserve"> </t>
    </r>
    <r>
      <rPr>
        <sz val="10"/>
        <rFont val="宋体"/>
        <charset val="134"/>
      </rPr>
      <t>胶贴</t>
    </r>
    <r>
      <rPr>
        <sz val="10"/>
        <rFont val="Calibri"/>
        <charset val="134"/>
      </rPr>
      <t xml:space="preserve"> (</t>
    </r>
    <r>
      <rPr>
        <sz val="10"/>
        <rFont val="宋体"/>
        <charset val="134"/>
      </rPr>
      <t>计价单位：卷</t>
    </r>
    <r>
      <rPr>
        <sz val="10"/>
        <rFont val="Calibri"/>
        <charset val="134"/>
      </rPr>
      <t xml:space="preserve">) </t>
    </r>
    <r>
      <rPr>
        <sz val="10"/>
        <rFont val="宋体"/>
        <charset val="134"/>
      </rPr>
      <t>黑色</t>
    </r>
  </si>
  <si>
    <t>https://item.jd.com/10087319174390.html</t>
  </si>
  <si>
    <t>https://product.suning.com/0071579575/12421124004.html</t>
  </si>
  <si>
    <t>80103100201153ddc87900006</t>
  </si>
  <si>
    <t>智信悦 TG-BH2309 5000mm(长）*60mm（宽） 胶贴 (计价单位：卷) 黑色</t>
  </si>
  <si>
    <t>阻燃胶带</t>
  </si>
  <si>
    <t>https://item.jd.com/10087320130672.html</t>
  </si>
  <si>
    <t>https://product.suning.com/0071579575/12421124783.html</t>
  </si>
  <si>
    <t>80103100201153ddc87900005</t>
  </si>
  <si>
    <t>智信悦 TG-BH2312 1000mm(长）*100mm（宽） 胶贴 (计价单位：卷) 黑色</t>
  </si>
  <si>
    <t>https://item.jd.com/10087319414195.html</t>
  </si>
  <si>
    <t>https://product.suning.com/0071579575/12421124112.html</t>
  </si>
  <si>
    <t>80103100201153ddc87900004</t>
  </si>
  <si>
    <t>智信悦 TG-BH2317 1000mm（长）*100mm（宽） 胶贴 (计价单位：卷) 橙色</t>
  </si>
  <si>
    <t>https://item.jd.com/10087318794761.html</t>
  </si>
  <si>
    <t>https://product.suning.com/0071579575/12421563475.html</t>
  </si>
  <si>
    <t>80103100201153ddc87900001</t>
  </si>
  <si>
    <t>智信悦 TG-BH2315 3000mm（长）*50mm（宽） 胶贴 (计价单位：卷) 银黑色</t>
  </si>
  <si>
    <t>https://item.jd.com/10087319996717.html</t>
  </si>
  <si>
    <t>https://product.suning.com/0071579575/12421124641.html</t>
  </si>
  <si>
    <t>801031003027a9285a7500077</t>
  </si>
  <si>
    <t>苏识 SFT4-4 风口外径47厘米 手提便携式轴流通风机排风换气扇 (计价单位：台) 橘色</t>
  </si>
  <si>
    <t>换气扇</t>
  </si>
  <si>
    <t>二级目录，轴流风机</t>
  </si>
  <si>
    <t>https://i-item.jd.com/10074947718137.html#crumb-wrap</t>
  </si>
  <si>
    <t>https://item.gome.com.cn/A0008125186-pop8021064889.html</t>
  </si>
  <si>
    <t>8010310030270002982800007</t>
  </si>
  <si>
    <t>远帆(YUANFAN) YF-TF01 新型有限空间 智能一体式 排风机 (计价单位：台) 红</t>
  </si>
  <si>
    <t>二级目录，风机</t>
  </si>
  <si>
    <t>https://item.jd.com/10067936937747.html</t>
  </si>
  <si>
    <t>https://detail.tmall.com/item.htm?abbucket=0&amp;id=696830140358&amp;ns=1&amp;spm=a21n57.1.0.0.605d523cJdHS9S</t>
  </si>
  <si>
    <t>8010310030090001699200038</t>
  </si>
  <si>
    <t>TCL KF-120LW/A-XCBpS(TX)+B1 新 单冷5匹三相变频柜式空调新一级能效 1.00 台/套 (计价单位：套) 白色</t>
  </si>
  <si>
    <t>分体柜式空调</t>
  </si>
  <si>
    <t>属于精密空调</t>
  </si>
  <si>
    <t>https://item.jd.com/100027016700.html</t>
  </si>
  <si>
    <t>8010310030080001660600065</t>
  </si>
  <si>
    <t>海信(Hisense) KFR-50GW/T17DSBp-A2变频冷暖二级能效2P 壁挂式空调 1.00 台/套 (计价单位：套) 白色</t>
  </si>
  <si>
    <t>分体壁挂式空调</t>
  </si>
  <si>
    <t>https://item.jd.com/100028898241.html</t>
  </si>
  <si>
    <t>https://product.suning.com/0000000000/12385542262.html</t>
  </si>
  <si>
    <t>8010310030080001660600063</t>
  </si>
  <si>
    <t>海信(Hisense) BKFR-50GW/TUS-N2(B1)冷暖定频二级能效2P 壁挂式空调 1.00 台/套 (计价单位：套) 白色</t>
  </si>
  <si>
    <t>https://item.jd.com/100033835336.html</t>
  </si>
  <si>
    <t>https://product.suning.com/0000000000/12385542212.html</t>
  </si>
  <si>
    <t>8010310030254f0278fd00007</t>
  </si>
  <si>
    <t>天逐 TZ-88A 除湿机 (计价单位：台) 白色</t>
  </si>
  <si>
    <t>吸湿机</t>
  </si>
  <si>
    <t>管道隐藏式除湿机</t>
  </si>
  <si>
    <t>http://item.jd.com/10080243231451.html</t>
  </si>
  <si>
    <t>https://product.suning.com/0071543696/12367453729.html</t>
  </si>
  <si>
    <t>https://item.gome.com.cn/A0007967521-pop8017976569.html</t>
  </si>
  <si>
    <t>8010310030270005184000004</t>
  </si>
  <si>
    <t>中电鼎润 ZTF-6# 智能型低噪音轴流 排风机 (计价单位：台) 灰白色</t>
  </si>
  <si>
    <t>https://i-item.jd.com/100039960014.html</t>
  </si>
  <si>
    <t>https://item.gome.com.cn/A0008070479-pop8020630534.html</t>
  </si>
  <si>
    <t>8010310030270005184000001</t>
  </si>
  <si>
    <t>中电鼎润 ZTF-3# 智能型低噪音轴流 排风机 (计价单位：台) 灰白色</t>
  </si>
  <si>
    <t>https://i-item.jd.com/100039960010.html</t>
  </si>
  <si>
    <t>https://item.gome.com.cn/A0008053809-pop8020523175.html</t>
  </si>
  <si>
    <t>8010310030090001699200011</t>
  </si>
  <si>
    <t>TCL KF-120LW/A-XCBpS(TX)+B1 IIB 新1级 5匹 三相变频单冷柜式空调 1.00 台/套 (计价单位：套) 白色</t>
  </si>
  <si>
    <t>https://item.jd.com/100014725115.html</t>
  </si>
  <si>
    <t>https://www.tcl.com/air/b2917f94c22d47d48a6530a25d9bdd3e</t>
  </si>
  <si>
    <t>8010310030090001660600008</t>
  </si>
  <si>
    <t>海信(Hisense) KFR-120LW/TS17DSBp-A2 变频冷暖 二级能效 5匹 柜式空调 (计价单位：台) 白色</t>
  </si>
  <si>
    <t>负面清单，精密空调</t>
  </si>
  <si>
    <t>https://i-item.jd.com/100022109162.html</t>
  </si>
  <si>
    <t>https://product.suning.com/0070087903/12213088202.html</t>
  </si>
  <si>
    <t>8010310030080001699200018</t>
  </si>
  <si>
    <t>TCL KF-26GW/ABp-XAT11(TX)+B2 新2级 1匹 变频单冷挂式空调 1.00 台/套 (计价单位：套) 白色</t>
  </si>
  <si>
    <t>https://item.jd.com/100027016734.html</t>
  </si>
  <si>
    <t>https://www.tcl.com/air/6e3c8c35781249ffa8a6ecb8de4bec25</t>
  </si>
  <si>
    <t>8010310030090001699200009</t>
  </si>
  <si>
    <t>TCL KF-75LW/A-XCS(TX)+3 新3级 3匹 三相定频单冷柜式空调 1.00 台/套 (计价单位：套) 白色</t>
  </si>
  <si>
    <t>https://item.jd.com/100020042871.html</t>
  </si>
  <si>
    <t>https://www.tcl.com/air/795c2ccad0aa4fd3a1c2e5b95219e1ed</t>
  </si>
  <si>
    <t>8010310030090001699200008</t>
  </si>
  <si>
    <t>TCL KF-75LW/A-XCBp(TX)+B1 新1级 3匹 变频单冷柜式空调 1.00 台/套 (计价单位：套) 白色</t>
  </si>
  <si>
    <t>https://item.jd.com/100014584713.html</t>
  </si>
  <si>
    <t>https://www.tcl.com/air/4f7d7a29fb6f44eeaa1fb5acf00216d8</t>
  </si>
  <si>
    <t>8010310030080001699200016</t>
  </si>
  <si>
    <t>TCL KF-51GW/ABp-XAT11(TX)+B2 新2级 2匹 变频单冷挂式空调 1.00 台/套 (计价单位：套) 白色</t>
  </si>
  <si>
    <t>https://item.jd.com/100027016744.html</t>
  </si>
  <si>
    <t>https://www.tcl.com/air/9ef717bea1044bfd99ed956aeb565d4f</t>
  </si>
  <si>
    <t>8010310030080001660600009</t>
  </si>
  <si>
    <t>海信(Hisense) BKFR-40GW/TUS-N2(B1) 1.5P 分体壁挂式空调 1.00 台/套 (计价单位：套) 白色</t>
  </si>
  <si>
    <t>https://item.jd.com/100023172398.html</t>
  </si>
  <si>
    <t>https://item.gome.com.cn/9140300474-1131024740.html</t>
  </si>
  <si>
    <t>220220050001660600174</t>
  </si>
  <si>
    <t>海信(Hisense) KFR-75LW/TS17DSBp-A2  变频冷暖 二级能效 3匹 立柜式空调 (计价单位：台) 白色</t>
  </si>
  <si>
    <t>https://i-item.jd.com/100022109118.html</t>
  </si>
  <si>
    <t>https://product.suning.com/0070087903/12208572521.html</t>
  </si>
  <si>
    <t>220220050001656200004</t>
  </si>
  <si>
    <t>三菱电机(Mitsubishi Electric) PSA-RP125JA3-S 柜式空调机 (计价单位：台) 白色</t>
  </si>
  <si>
    <t>https://item.jd.com/71562985986.html</t>
  </si>
  <si>
    <t>https://product.suning.com/0000000000/12198326279.html?safp=d488778a.13701.productWrap.26&amp;safc=prd.0.0&amp;safpn=10007</t>
  </si>
  <si>
    <t>2202200997a9690700002</t>
  </si>
  <si>
    <t>林诺 LN-ZS/4F 智能型低噪音轴流 排风机 (计价单位：台) 灰色</t>
  </si>
  <si>
    <t>https://product.suning.com/0071436581/12281965494.html?safp=d488778a.SFS_10432439.0.b5a13e57b8&amp;safc=prd.0.0&amp;safpn=10010</t>
  </si>
  <si>
    <t>http://item.gome.com.cn/A0006789431-pop8014446454.html</t>
  </si>
  <si>
    <t>220250050002026101520</t>
  </si>
  <si>
    <t>山泽(SAMZHE) G3-12100 12芯OM3万兆网线 100.00 米/卷 (计价单位：卷) 绿色</t>
  </si>
  <si>
    <t>网线电话线</t>
  </si>
  <si>
    <t>光缆 非办公类类目录</t>
  </si>
  <si>
    <t>https://item.jd.com/100014589900.html#crumb-wrap</t>
  </si>
  <si>
    <t>https://detail.tmall.com/item.htm?spm=a1z10.3-b-s.w4011-15494572334.37.57365464HPAPIG&amp;id=628184842251&amp;rn=29b91669a06631cf7c9f5c09786ba538&amp;abbucket=19&amp;skuId=4627735270191</t>
  </si>
  <si>
    <t>220250050002026101518</t>
  </si>
  <si>
    <t>山泽(SAMZHE) G2-12100 12芯多模束状光缆 100.00 米/卷 (计价单位：卷) 橙色</t>
  </si>
  <si>
    <t>https://item.jd.com/100014589926.html#crumb-wrap</t>
  </si>
  <si>
    <t>https://detail.tmall.com/item.htm?spm=a1z10.3-b-s.w4011-15494572334.37.57365464HPAPIG&amp;id=628184842251&amp;rn=29b91669a06631cf7c9f5c09786ba538&amp;abbucket=19&amp;skuId=4627735270187</t>
  </si>
  <si>
    <t>220250050002026101515</t>
  </si>
  <si>
    <t>山泽(SAMZHE) G2-24100 24芯多模束状光缆 100.00 米/卷 (计价单位：卷) 橙色</t>
  </si>
  <si>
    <t>https://item.jd.com/100008117289.html#crumb-wrap</t>
  </si>
  <si>
    <t>https://detail.tmall.com/item.htm?spm=a1z10.3-b-s.w4011-15494572334.37.57365464HPAPIG&amp;id=628184842251&amp;rn=29b91669a06631cf7c9f5c09786ba538&amp;abbucket=19&amp;skuId=4627735270188</t>
  </si>
  <si>
    <t>220250050002026101514</t>
  </si>
  <si>
    <t>山泽(SAMZHE) G1-24100 24芯单模束状光缆 100.00 米/卷 (计价单位：卷) 黄色</t>
  </si>
  <si>
    <t>https://item.jd.com/100008117215.html#crumb-wrap</t>
  </si>
  <si>
    <t>https://detail.tmall.com/item.htm?spm=a1z10.3-b-s.w4011-15494572334.37.57365464HPAPIG&amp;id=628184842251&amp;rn=29b91669a06631cf7c9f5c09786ba538&amp;abbucket=19&amp;skuId=4627735270184</t>
  </si>
  <si>
    <t>220250050002026101513</t>
  </si>
  <si>
    <t>山泽(SAMZHE) G1-12100 12芯单模束状光缆 100.00 米/卷 (计价单位：卷) 黄色</t>
  </si>
  <si>
    <t>https://item.jd.com/100014589936.html#crumb-wrap</t>
  </si>
  <si>
    <t>https://detail.tmall.com/item.htm?spm=a1z10.3-b-s.w4011-15494572334.37.57365464HPAPIG&amp;id=628184842251&amp;rn=29b91669a06631cf7c9f5c09786ba538&amp;abbucket=19&amp;skuId=4627735270183</t>
  </si>
  <si>
    <t>220250050002026101512</t>
  </si>
  <si>
    <t>山泽(SAMZHE) G1-8100 8芯单模束状光缆 100.00 米/卷 (计价单位：卷) 黄色</t>
  </si>
  <si>
    <t>https://item.jd.com/100014589938.html#crumb-wrap</t>
  </si>
  <si>
    <t>https://detail.tmall.com/item.htm?spm=a1z10.3-b-s.w4011-15494572334.37.57365464HPAPIG&amp;id=628184842251&amp;rn=29b91669a06631cf7c9f5c09786ba538&amp;abbucket=19&amp;skuId=4627735270182</t>
  </si>
  <si>
    <t>220220090003620100004</t>
  </si>
  <si>
    <t>佳谊林电气 JYL-FJ-6D 720mm*720mm*240mm 智能型低噪音防尘 排风机 (计价单位：台) 灰色</t>
  </si>
  <si>
    <t>https://item.jd.com/100018944801.html</t>
  </si>
  <si>
    <t>https://product.suning.com/0071159877/11881464053.html?safp=d488778a.13701.productWrap.2&amp;amp;safc=prd.0.0&amp;amp;safpn=10007</t>
  </si>
  <si>
    <t>http://item.gome.com.cn/A0006602276-pop8012967736.html</t>
  </si>
  <si>
    <t>修改前产品名称</t>
  </si>
  <si>
    <t>修改后产名称</t>
  </si>
  <si>
    <t>三级品类</t>
  </si>
  <si>
    <t>申请来源</t>
  </si>
  <si>
    <t>修改原因</t>
  </si>
  <si>
    <t>修改类型</t>
  </si>
  <si>
    <t>佐证材料</t>
  </si>
  <si>
    <t>处理意见</t>
  </si>
  <si>
    <t>220220320004850400025</t>
  </si>
  <si>
    <r>
      <rPr>
        <sz val="10"/>
        <color rgb="FF000000"/>
        <rFont val="Times New Roman"/>
        <charset val="0"/>
      </rPr>
      <t>碧丽 JO-K50L-RO</t>
    </r>
    <r>
      <rPr>
        <sz val="10"/>
        <color rgb="FF000000"/>
        <rFont val="Times New Roman"/>
        <charset val="0"/>
      </rPr>
      <t xml:space="preserve">  </t>
    </r>
    <r>
      <rPr>
        <sz val="10"/>
        <color rgb="FF000000"/>
        <rFont val="Times New Roman"/>
        <charset val="0"/>
      </rPr>
      <t>40L 开水器 1.00 个/台 (计价单位：台) 黑色</t>
    </r>
  </si>
  <si>
    <r>
      <rPr>
        <sz val="10"/>
        <color rgb="FF000000"/>
        <rFont val="宋体"/>
        <charset val="0"/>
      </rPr>
      <t>碧丽</t>
    </r>
    <r>
      <rPr>
        <sz val="10"/>
        <color rgb="FF000000"/>
        <rFont val="Times New Roman"/>
        <charset val="0"/>
      </rPr>
      <t xml:space="preserve"> JO-K50L-RO  </t>
    </r>
    <r>
      <rPr>
        <b/>
        <sz val="10"/>
        <color rgb="FFFF0000"/>
        <rFont val="Times New Roman"/>
        <charset val="0"/>
      </rPr>
      <t>50L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开水器</t>
    </r>
    <r>
      <rPr>
        <sz val="10"/>
        <color rgb="FF000000"/>
        <rFont val="Times New Roman"/>
        <charset val="0"/>
      </rPr>
      <t xml:space="preserve"> 1.00 </t>
    </r>
    <r>
      <rPr>
        <sz val="10"/>
        <color rgb="FF000000"/>
        <rFont val="宋体"/>
        <charset val="0"/>
      </rPr>
      <t>个</t>
    </r>
    <r>
      <rPr>
        <sz val="10"/>
        <color rgb="FF000000"/>
        <rFont val="Times New Roman"/>
        <charset val="0"/>
      </rPr>
      <t>/</t>
    </r>
    <r>
      <rPr>
        <sz val="10"/>
        <color rgb="FF000000"/>
        <rFont val="宋体"/>
        <charset val="0"/>
      </rPr>
      <t>台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计价单位：台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</si>
  <si>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开水器</t>
  </si>
  <si>
    <t>供应商反馈</t>
  </si>
  <si>
    <t>该产品型号无40L规格，实际规格为50L</t>
  </si>
  <si>
    <t>修改规格型号信息</t>
  </si>
  <si>
    <t>建议冻结该标准库，重新创建正确型号规格的标准库</t>
  </si>
  <si>
    <t>220230190002161800001</t>
  </si>
  <si>
    <t>悦诗风吟(Innisfree) 150ml 绿茶精萃 保湿洗面奶 (计价单位：瓶) 绿色</t>
  </si>
  <si>
    <r>
      <rPr>
        <sz val="10"/>
        <color rgb="FF000000"/>
        <rFont val="宋体"/>
        <charset val="0"/>
      </rPr>
      <t>悦诗风吟</t>
    </r>
    <r>
      <rPr>
        <sz val="10"/>
        <color rgb="FF000000"/>
        <rFont val="Times New Roman"/>
        <charset val="0"/>
      </rPr>
      <t xml:space="preserve">(Innisfree) </t>
    </r>
    <r>
      <rPr>
        <b/>
        <sz val="10"/>
        <color rgb="FFFF0000"/>
        <rFont val="Times New Roman"/>
        <charset val="0"/>
      </rPr>
      <t>150g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绿茶精萃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保湿洗面奶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计价单位：瓶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绿色</t>
    </r>
  </si>
  <si>
    <t>洗面奶</t>
  </si>
  <si>
    <r>
      <rPr>
        <sz val="10"/>
        <color rgb="FF000000"/>
        <rFont val="宋体"/>
        <charset val="0"/>
      </rPr>
      <t>外包装为</t>
    </r>
    <r>
      <rPr>
        <sz val="10"/>
        <color rgb="FF000000"/>
        <rFont val="Times New Roman"/>
        <charset val="0"/>
      </rPr>
      <t>150g</t>
    </r>
    <r>
      <rPr>
        <sz val="10"/>
        <color rgb="FF000000"/>
        <rFont val="宋体"/>
        <charset val="0"/>
      </rPr>
      <t>，申请由</t>
    </r>
    <r>
      <rPr>
        <sz val="10"/>
        <color rgb="FF000000"/>
        <rFont val="Times New Roman"/>
        <charset val="0"/>
      </rPr>
      <t>150ml</t>
    </r>
    <r>
      <rPr>
        <sz val="10"/>
        <color rgb="FF000000"/>
        <rFont val="宋体"/>
        <charset val="0"/>
      </rPr>
      <t>变更为</t>
    </r>
    <r>
      <rPr>
        <sz val="10"/>
        <color rgb="FF000000"/>
        <rFont val="Times New Roman"/>
        <charset val="0"/>
      </rPr>
      <t>150g</t>
    </r>
  </si>
  <si>
    <t>220010010002830000010</t>
  </si>
  <si>
    <r>
      <rPr>
        <sz val="10"/>
        <color rgb="FF000000"/>
        <rFont val="Times New Roman"/>
        <charset val="0"/>
      </rPr>
      <t>史泰博 PUNB001-4 A5</t>
    </r>
    <r>
      <rPr>
        <sz val="10"/>
        <color rgb="FF000000"/>
        <rFont val="Times New Roman"/>
        <charset val="0"/>
      </rPr>
      <t xml:space="preserve">  </t>
    </r>
    <r>
      <rPr>
        <sz val="10"/>
        <color rgb="FF000000"/>
        <rFont val="Times New Roman"/>
        <charset val="0"/>
      </rPr>
      <t>96页/本 硬皮面 笔记本 (计价单位：本) 黑色</t>
    </r>
  </si>
  <si>
    <r>
      <rPr>
        <sz val="10"/>
        <color rgb="FF000000"/>
        <rFont val="宋体"/>
        <charset val="0"/>
      </rPr>
      <t>史泰博</t>
    </r>
    <r>
      <rPr>
        <sz val="10"/>
        <color rgb="FF000000"/>
        <rFont val="Times New Roman"/>
        <charset val="0"/>
      </rPr>
      <t xml:space="preserve"> PUNB001-4 A5  96</t>
    </r>
    <r>
      <rPr>
        <sz val="10"/>
        <color rgb="FF000000"/>
        <rFont val="宋体"/>
        <charset val="0"/>
      </rPr>
      <t>页</t>
    </r>
    <r>
      <rPr>
        <sz val="10"/>
        <color rgb="FF000000"/>
        <rFont val="Times New Roman"/>
        <charset val="0"/>
      </rPr>
      <t>/</t>
    </r>
    <r>
      <rPr>
        <sz val="10"/>
        <color rgb="FF000000"/>
        <rFont val="宋体"/>
        <charset val="0"/>
      </rPr>
      <t>本</t>
    </r>
    <r>
      <rPr>
        <sz val="10"/>
        <color rgb="FF000000"/>
        <rFont val="Times New Roman"/>
        <charset val="0"/>
      </rPr>
      <t xml:space="preserve"> </t>
    </r>
    <r>
      <rPr>
        <b/>
        <sz val="10"/>
        <color rgb="FFFF0000"/>
        <rFont val="宋体"/>
        <charset val="0"/>
      </rPr>
      <t>软皮面</t>
    </r>
    <r>
      <rPr>
        <b/>
        <sz val="10"/>
        <color rgb="FFFF0000"/>
        <rFont val="Times New Roman"/>
        <charset val="0"/>
      </rPr>
      <t xml:space="preserve"> </t>
    </r>
    <r>
      <rPr>
        <b/>
        <sz val="10"/>
        <color rgb="FFFF0000"/>
        <rFont val="宋体"/>
        <charset val="0"/>
      </rPr>
      <t>笔记本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计价单位：本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</si>
  <si>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笔记本</t>
  </si>
  <si>
    <t>此商品为软皮面记事本</t>
  </si>
  <si>
    <t>801031015020a9285a7500092</t>
  </si>
  <si>
    <t>苏识 28m*6m 缠绕管保护套 电线理线器 (计价单位：包) 黑色</t>
  </si>
  <si>
    <r>
      <rPr>
        <sz val="10"/>
        <color rgb="FF000000"/>
        <rFont val="宋体"/>
        <charset val="0"/>
      </rPr>
      <t>苏识</t>
    </r>
    <r>
      <rPr>
        <sz val="10"/>
        <color rgb="FF000000"/>
        <rFont val="Times New Roman"/>
        <charset val="0"/>
      </rPr>
      <t xml:space="preserve"> </t>
    </r>
    <r>
      <rPr>
        <b/>
        <sz val="10"/>
        <color rgb="FFFF0000"/>
        <rFont val="Times New Roman"/>
        <charset val="0"/>
      </rPr>
      <t>28mm*6m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缠绕管保护套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电线理线器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计价单位：包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</si>
  <si>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扎带</t>
  </si>
  <si>
    <t>正确规格为28mm*6m，原商品宽度有误</t>
  </si>
  <si>
    <t>801031015020a9285a7500091</t>
  </si>
  <si>
    <t>苏识 22m*6m 缠绕管保护套 电线理线器 (计价单位：包) 黑色</t>
  </si>
  <si>
    <r>
      <rPr>
        <sz val="10"/>
        <color rgb="FF000000"/>
        <rFont val="宋体"/>
        <charset val="0"/>
      </rPr>
      <t>苏识</t>
    </r>
    <r>
      <rPr>
        <sz val="10"/>
        <color rgb="FF000000"/>
        <rFont val="Times New Roman"/>
        <charset val="0"/>
      </rPr>
      <t xml:space="preserve"> </t>
    </r>
    <r>
      <rPr>
        <b/>
        <sz val="10"/>
        <color rgb="FFFF0000"/>
        <rFont val="Times New Roman"/>
        <charset val="0"/>
      </rPr>
      <t>22mm*6m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缠绕管保护套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电线理线器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计价单位：包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</si>
  <si>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正确规格为22mm*6m，原商品宽度有误</t>
  </si>
  <si>
    <t>801031015020a9285a7500090</t>
  </si>
  <si>
    <t>苏识 16m*6m 缠绕管保护套 电线理线器 (计价单位：包) 黑色</t>
  </si>
  <si>
    <r>
      <rPr>
        <sz val="10"/>
        <color rgb="FF000000"/>
        <rFont val="宋体"/>
        <charset val="0"/>
      </rPr>
      <t>苏识</t>
    </r>
    <r>
      <rPr>
        <sz val="10"/>
        <color rgb="FF000000"/>
        <rFont val="Times New Roman"/>
        <charset val="0"/>
      </rPr>
      <t xml:space="preserve"> </t>
    </r>
    <r>
      <rPr>
        <b/>
        <sz val="10"/>
        <color rgb="FFFF0000"/>
        <rFont val="Times New Roman"/>
        <charset val="0"/>
      </rPr>
      <t>16mm*6m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缠绕管保护套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电线理线器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计价单位：包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</si>
  <si>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正确规格为16mm*6m，原商品宽度有误</t>
  </si>
  <si>
    <t>8010310150312e60988100047</t>
  </si>
  <si>
    <t>海亚森 TK -2028 45cm*55cm 30只/卷 垃圾袋 (计价单位：包) 黑色</t>
  </si>
  <si>
    <r>
      <rPr>
        <sz val="10"/>
        <color rgb="FF000000"/>
        <rFont val="宋体"/>
        <charset val="0"/>
      </rPr>
      <t>海亚森</t>
    </r>
    <r>
      <rPr>
        <sz val="10"/>
        <color rgb="FF000000"/>
        <rFont val="Times New Roman"/>
        <charset val="0"/>
      </rPr>
      <t xml:space="preserve"> </t>
    </r>
    <r>
      <rPr>
        <b/>
        <sz val="10"/>
        <color rgb="FFFF0000"/>
        <rFont val="Times New Roman"/>
        <charset val="0"/>
      </rPr>
      <t>TK -8028</t>
    </r>
    <r>
      <rPr>
        <sz val="10"/>
        <color rgb="FF000000"/>
        <rFont val="Times New Roman"/>
        <charset val="0"/>
      </rPr>
      <t xml:space="preserve"> 45cm*55cm 30</t>
    </r>
    <r>
      <rPr>
        <sz val="10"/>
        <color rgb="FF000000"/>
        <rFont val="宋体"/>
        <charset val="0"/>
      </rPr>
      <t>只</t>
    </r>
    <r>
      <rPr>
        <sz val="10"/>
        <color rgb="FF000000"/>
        <rFont val="Times New Roman"/>
        <charset val="0"/>
      </rPr>
      <t>/</t>
    </r>
    <r>
      <rPr>
        <sz val="10"/>
        <color rgb="FF000000"/>
        <rFont val="宋体"/>
        <charset val="0"/>
      </rPr>
      <t>卷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垃圾袋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计价单位：包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</si>
  <si>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垃圾袋</t>
  </si>
  <si>
    <r>
      <rPr>
        <sz val="10"/>
        <color rgb="FF000000"/>
        <rFont val="宋体"/>
        <charset val="0"/>
      </rPr>
      <t>正确型号是：</t>
    </r>
    <r>
      <rPr>
        <sz val="10"/>
        <color rgb="FF000000"/>
        <rFont val="Times New Roman"/>
        <charset val="0"/>
      </rPr>
      <t>TK -8028</t>
    </r>
    <r>
      <rPr>
        <sz val="12"/>
        <color rgb="FF000000"/>
        <rFont val="宋体"/>
        <charset val="0"/>
      </rPr>
      <t xml:space="preserve">
TK -2028对应商品是马桶刷</t>
    </r>
  </si>
  <si>
    <t>220040040003986499732</t>
  </si>
  <si>
    <t>惠普(HP) 706dtn A3幅面 黑白双面激光打印机 (计价单位：台) 黑色</t>
  </si>
  <si>
    <r>
      <rPr>
        <sz val="10"/>
        <color rgb="FF000000"/>
        <rFont val="宋体"/>
        <charset val="0"/>
      </rPr>
      <t>惠普</t>
    </r>
    <r>
      <rPr>
        <sz val="10"/>
        <color rgb="FF000000"/>
        <rFont val="Times New Roman"/>
        <charset val="0"/>
      </rPr>
      <t xml:space="preserve">(HP) </t>
    </r>
    <r>
      <rPr>
        <b/>
        <sz val="10"/>
        <color rgb="FFFF0000"/>
        <rFont val="Times New Roman"/>
        <charset val="0"/>
      </rPr>
      <t>M706dtn A3</t>
    </r>
    <r>
      <rPr>
        <b/>
        <sz val="10"/>
        <color rgb="FFFF0000"/>
        <rFont val="宋体"/>
        <charset val="0"/>
      </rPr>
      <t>幅面</t>
    </r>
    <r>
      <rPr>
        <sz val="10"/>
        <color rgb="FF000000"/>
        <rFont val="Times New Roman"/>
        <charset val="0"/>
      </rPr>
      <t xml:space="preserve"> </t>
    </r>
    <r>
      <rPr>
        <sz val="10"/>
        <color rgb="FF000000"/>
        <rFont val="宋体"/>
        <charset val="0"/>
      </rPr>
      <t>黑白双面激光打印机</t>
    </r>
    <r>
      <rPr>
        <sz val="10"/>
        <color rgb="FF000000"/>
        <rFont val="Times New Roman"/>
        <charset val="0"/>
      </rPr>
      <t xml:space="preserve"> (</t>
    </r>
    <r>
      <rPr>
        <sz val="10"/>
        <color rgb="FF000000"/>
        <rFont val="宋体"/>
        <charset val="0"/>
      </rPr>
      <t>计价单位：台</t>
    </r>
    <r>
      <rPr>
        <sz val="10"/>
        <color rgb="FF000000"/>
        <rFont val="Times New Roman"/>
        <charset val="0"/>
      </rPr>
      <t xml:space="preserve">) </t>
    </r>
    <r>
      <rPr>
        <sz val="10"/>
        <color rgb="FF000000"/>
        <rFont val="宋体"/>
        <charset val="0"/>
      </rPr>
      <t>黑色</t>
    </r>
  </si>
  <si>
    <t>打印机</t>
  </si>
  <si>
    <r>
      <rPr>
        <sz val="10"/>
        <color rgb="FF000000"/>
        <rFont val="宋体"/>
        <charset val="0"/>
      </rPr>
      <t>标准库标题中的型号不完整，导致订单无法入仓库，少了一个</t>
    </r>
    <r>
      <rPr>
        <sz val="10"/>
        <color rgb="FF000000"/>
        <rFont val="Times New Roman"/>
        <charset val="0"/>
      </rPr>
      <t>“M”</t>
    </r>
    <r>
      <rPr>
        <sz val="10"/>
        <color rgb="FF000000"/>
        <rFont val="宋体"/>
        <charset val="0"/>
      </rPr>
      <t>，即正确的应该是</t>
    </r>
    <r>
      <rPr>
        <sz val="10"/>
        <color rgb="FF000000"/>
        <rFont val="Times New Roman"/>
        <charset val="0"/>
      </rPr>
      <t>“M706dtn A3</t>
    </r>
    <r>
      <rPr>
        <sz val="10"/>
        <color rgb="FF000000"/>
        <rFont val="宋体"/>
        <charset val="0"/>
      </rPr>
      <t>幅面</t>
    </r>
    <r>
      <rPr>
        <sz val="10"/>
        <color rgb="FF000000"/>
        <rFont val="Times New Roman"/>
        <charset val="0"/>
      </rPr>
      <t>”,</t>
    </r>
    <r>
      <rPr>
        <sz val="10"/>
        <color rgb="FF000000"/>
        <rFont val="宋体"/>
        <charset val="0"/>
      </rPr>
      <t>已上传厂家盖章说明函</t>
    </r>
  </si>
  <si>
    <t>801031002011d84de3d400005</t>
  </si>
  <si>
    <t>凯圣蓝 KSL-22020 200mm*20m 适用热转印功能的条码打印机 标签胶贴 (计价单位：卷) 黑色</t>
  </si>
  <si>
    <t>品类错误</t>
  </si>
  <si>
    <t>混合基碳带，属于标签色带</t>
  </si>
  <si>
    <t>https://i-item.jd.com/100058012752.html</t>
  </si>
  <si>
    <t>https://product.suning.com/0071330324/12414788467.html</t>
  </si>
  <si>
    <t>801031002011d84de3d400001</t>
  </si>
  <si>
    <t>凯圣蓝 KSL-20020 200mm*20m 适用热转印功能的条码打印机 标签胶贴 (计价单位：卷) 绿色</t>
  </si>
  <si>
    <t>https://i-item.jd.com/100058012820.html</t>
  </si>
  <si>
    <t>https://product.suning.com/0071330324/12414787866.html</t>
  </si>
  <si>
    <t>80103100201119eec78b00031</t>
  </si>
  <si>
    <t>千禧兔(QXIRAB) HH-BT260-1 260mm*20m 标签胶贴 (计价单位：卷) 黑色</t>
  </si>
  <si>
    <t>http://item.jd.com/10070829754919.html</t>
  </si>
  <si>
    <t>https://detail.tmall.com/item.htm?id=799431560723</t>
  </si>
  <si>
    <t>80103100201119eec78b00027</t>
  </si>
  <si>
    <t>千禧兔(QXIRAB) HH-BT220E 220mm*20m 标签胶贴 (计价单位：卷) 黑色</t>
  </si>
  <si>
    <t>http://item.jd.com/10073708145257.html</t>
  </si>
  <si>
    <t>https://detail.tmall.com/item.htm?id=799186211891</t>
  </si>
  <si>
    <t>220050030003620100002</t>
  </si>
  <si>
    <t>佳谊林电气 JYL-300mm*240mm 标签胶贴 (计价单位：盒) 银色</t>
  </si>
  <si>
    <t>属于胶贴</t>
  </si>
  <si>
    <t>https://product.suning.com/0071159877/11922741582.html?safp=d488778a.13701.productWrap.90&amp;amp;safc=prd.0.0&amp;amp;safpn=10007</t>
  </si>
  <si>
    <t>http://item.gome.com.cn/A0006612950-pop8013012939.html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</si>
</sst>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sz val="11"/>
      <color indexed="8"/>
      <name val="宋体"/>
      <charset val="134"/>
      <scheme val="minor"/>
    </font>
    <font>
      <b/>
      <sz val="11"/>
      <color indexed="8"/>
      <name val="宋体"/>
      <charset val="134"/>
      <scheme val="minor"/>
    </font>
    <font>
      <sz val="10"/>
      <name val="Calibri"/>
      <charset val="134"/>
    </font>
    <font>
      <sz val="10"/>
      <name val="宋体"/>
      <charset val="134"/>
    </font>
    <font>
      <b/>
      <sz val="12"/>
      <color theme="1"/>
      <name val="宋体"/>
      <charset val="134"/>
    </font>
    <font>
      <sz val="9"/>
      <color rgb="FF000000"/>
      <name val="宋体"/>
      <charset val="134"/>
    </font>
    <font>
      <sz val="10"/>
      <color rgb="FF000000"/>
      <name val="Times New Roman"/>
      <charset val="0"/>
    </font>
    <font>
      <sz val="10"/>
      <color rgb="FF000000"/>
      <name val="宋体"/>
      <charset val="0"/>
    </font>
    <font>
      <sz val="10"/>
      <color rgb="FF000000"/>
      <name val="Calibri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color rgb="FFFF0000"/>
      <name val="Times New Roman"/>
      <charset val="0"/>
    </font>
    <font>
      <b/>
      <sz val="10"/>
      <color rgb="FFFF0000"/>
      <name val="宋体"/>
      <charset val="0"/>
    </font>
    <font>
      <sz val="12"/>
      <color rgb="FF000000"/>
      <name val="宋体"/>
      <charset val="0"/>
    </font>
  </fonts>
  <fills count="36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5" borderId="3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7" fillId="0" borderId="5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6" borderId="6" applyNumberFormat="0" applyAlignment="0" applyProtection="0">
      <alignment vertical="center"/>
    </xf>
    <xf numFmtId="0" fontId="19" fillId="7" borderId="7" applyNumberFormat="0" applyAlignment="0" applyProtection="0">
      <alignment vertical="center"/>
    </xf>
    <xf numFmtId="0" fontId="20" fillId="7" borderId="6" applyNumberFormat="0" applyAlignment="0" applyProtection="0">
      <alignment vertical="center"/>
    </xf>
    <xf numFmtId="0" fontId="21" fillId="8" borderId="8" applyNumberFormat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4" fillId="3" borderId="2" xfId="0" applyNumberFormat="1" applyFont="1" applyFill="1" applyBorder="1" applyAlignment="1">
      <alignment horizontal="center" vertical="center" wrapText="1"/>
    </xf>
    <xf numFmtId="0" fontId="0" fillId="0" borderId="0" xfId="0" applyFill="1">
      <alignment vertical="center"/>
    </xf>
    <xf numFmtId="0" fontId="0" fillId="0" borderId="0" xfId="0" applyAlignment="1">
      <alignment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4" fillId="4" borderId="2" xfId="0" applyFont="1" applyFill="1" applyBorder="1" applyAlignment="1">
      <alignment horizontal="center" vertical="center" wrapText="1"/>
    </xf>
    <xf numFmtId="0" fontId="3" fillId="3" borderId="2" xfId="0" applyNumberFormat="1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1" Type="http://schemas.openxmlformats.org/officeDocument/2006/relationships/image" Target="media/image60.png"/><Relationship Id="rId60" Type="http://schemas.openxmlformats.org/officeDocument/2006/relationships/image" Target="media/image59.png"/><Relationship Id="rId6" Type="http://schemas.openxmlformats.org/officeDocument/2006/relationships/image" Target="media/image6.png"/><Relationship Id="rId59" Type="http://schemas.openxmlformats.org/officeDocument/2006/relationships/image" Target="media/image58.png"/><Relationship Id="rId58" Type="http://schemas.openxmlformats.org/officeDocument/2006/relationships/image" Target="media/image57.png"/><Relationship Id="rId57" Type="http://schemas.openxmlformats.org/officeDocument/2006/relationships/image" Target="media/image56.png"/><Relationship Id="rId56" Type="http://schemas.openxmlformats.org/officeDocument/2006/relationships/image" Target="NULL" TargetMode="External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8"/>
  <sheetViews>
    <sheetView tabSelected="1" workbookViewId="0">
      <selection activeCell="A2" sqref="A2:A38"/>
    </sheetView>
  </sheetViews>
  <sheetFormatPr defaultColWidth="8.89090909090909" defaultRowHeight="14"/>
  <cols>
    <col min="1" max="1" width="7.18181818181818" customWidth="1"/>
    <col min="2" max="2" width="23.4545454545455" style="10" customWidth="1"/>
    <col min="3" max="3" width="33.0909090909091" customWidth="1"/>
    <col min="4" max="4" width="16.8181818181818" customWidth="1"/>
    <col min="5" max="5" width="17.6636363636364" customWidth="1"/>
    <col min="6" max="6" width="13.4545454545455" customWidth="1"/>
    <col min="7" max="7" width="8.72727272727273" customWidth="1"/>
    <col min="8" max="8" width="17" customWidth="1"/>
    <col min="9" max="9" width="20.6363636363636" customWidth="1"/>
    <col min="10" max="10" width="21" customWidth="1"/>
    <col min="11" max="11" width="13" customWidth="1"/>
    <col min="12" max="15" width="8.89090909090909" customWidth="1"/>
  </cols>
  <sheetData>
    <row r="1" s="1" customFormat="1" spans="1:15">
      <c r="A1" s="2" t="s">
        <v>0</v>
      </c>
      <c r="B1" s="3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4" t="s">
        <v>7</v>
      </c>
      <c r="I1" s="7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="1" customFormat="1" ht="55" customHeight="1" spans="1:15">
      <c r="A2" s="5">
        <v>1</v>
      </c>
      <c r="B2" s="5" t="s">
        <v>15</v>
      </c>
      <c r="C2" s="5" t="s">
        <v>16</v>
      </c>
      <c r="D2" s="5" t="s">
        <v>17</v>
      </c>
      <c r="E2" s="18" t="str">
        <f>_xlfn.DISPIMG("ID_A5E182DBBA1F4CA7A4E34F0BC0C55297",1)</f>
        <v>=DISPIMG("ID_A5E182DBBA1F4CA7A4E34F0BC0C55297",1)</v>
      </c>
      <c r="F2" s="5"/>
      <c r="G2" s="5"/>
      <c r="H2" s="6" t="s">
        <v>18</v>
      </c>
      <c r="I2" s="19" t="s">
        <v>19</v>
      </c>
      <c r="J2" s="5" t="s">
        <v>20</v>
      </c>
      <c r="K2" s="5" t="s">
        <v>21</v>
      </c>
      <c r="L2" s="5" t="s">
        <v>22</v>
      </c>
      <c r="M2" s="5" t="s">
        <v>22</v>
      </c>
      <c r="N2" s="5" t="s">
        <v>22</v>
      </c>
      <c r="O2" s="5" t="s">
        <v>22</v>
      </c>
    </row>
    <row r="3" s="1" customFormat="1" ht="55" customHeight="1" spans="1:15">
      <c r="A3" s="5">
        <v>2</v>
      </c>
      <c r="B3" s="5" t="s">
        <v>23</v>
      </c>
      <c r="C3" s="5" t="s">
        <v>24</v>
      </c>
      <c r="D3" s="5" t="s">
        <v>17</v>
      </c>
      <c r="E3" s="18" t="str">
        <f>_xlfn.DISPIMG("ID_19B37BEF93D442E88E6E541ED3367268",1)</f>
        <v>=DISPIMG("ID_19B37BEF93D442E88E6E541ED3367268",1)</v>
      </c>
      <c r="F3" s="5"/>
      <c r="G3" s="5"/>
      <c r="H3" s="6" t="s">
        <v>25</v>
      </c>
      <c r="I3" s="8" t="s">
        <v>26</v>
      </c>
      <c r="J3" s="5" t="s">
        <v>27</v>
      </c>
      <c r="K3" s="5" t="s">
        <v>28</v>
      </c>
      <c r="L3" s="5" t="s">
        <v>22</v>
      </c>
      <c r="M3" s="5" t="s">
        <v>22</v>
      </c>
      <c r="N3" s="5" t="s">
        <v>22</v>
      </c>
      <c r="O3" s="5" t="s">
        <v>22</v>
      </c>
    </row>
    <row r="4" s="1" customFormat="1" ht="55" customHeight="1" spans="1:15">
      <c r="A4" s="5">
        <v>3</v>
      </c>
      <c r="B4" s="5" t="s">
        <v>29</v>
      </c>
      <c r="C4" s="5" t="s">
        <v>30</v>
      </c>
      <c r="D4" s="5" t="s">
        <v>31</v>
      </c>
      <c r="E4" s="18" t="str">
        <f>_xlfn.DISPIMG("ID_1DB92E0F446145118D49FA53CC4461CA",1)</f>
        <v>=DISPIMG("ID_1DB92E0F446145118D49FA53CC4461CA",1)</v>
      </c>
      <c r="F4" s="5" t="str">
        <f>_xlfn.DISPIMG("ID_FFD3B30DCD7C42298477FAD33E8FB36C",1)</f>
        <v>=DISPIMG("ID_FFD3B30DCD7C42298477FAD33E8FB36C",1)</v>
      </c>
      <c r="G4" s="5"/>
      <c r="H4" s="6" t="s">
        <v>25</v>
      </c>
      <c r="I4" s="19" t="s">
        <v>32</v>
      </c>
      <c r="J4" s="5" t="s">
        <v>33</v>
      </c>
      <c r="K4" s="5" t="s">
        <v>34</v>
      </c>
      <c r="L4" s="5" t="s">
        <v>22</v>
      </c>
      <c r="M4" s="5" t="s">
        <v>22</v>
      </c>
      <c r="N4" s="5" t="s">
        <v>22</v>
      </c>
      <c r="O4" s="5" t="s">
        <v>22</v>
      </c>
    </row>
    <row r="5" s="1" customFormat="1" ht="55" customHeight="1" spans="1:15">
      <c r="A5" s="5">
        <v>4</v>
      </c>
      <c r="B5" s="5" t="s">
        <v>35</v>
      </c>
      <c r="C5" s="5" t="s">
        <v>36</v>
      </c>
      <c r="D5" s="5" t="s">
        <v>31</v>
      </c>
      <c r="E5" s="5" t="str">
        <f>_xlfn.DISPIMG("ID_2E4C7CB26583415FB46E6D859B2018C0",1)</f>
        <v>=DISPIMG("ID_2E4C7CB26583415FB46E6D859B2018C0",1)</v>
      </c>
      <c r="F5" s="5"/>
      <c r="G5" s="5"/>
      <c r="H5" s="6" t="s">
        <v>25</v>
      </c>
      <c r="I5" s="19" t="s">
        <v>32</v>
      </c>
      <c r="J5" s="5" t="s">
        <v>37</v>
      </c>
      <c r="K5" s="5" t="s">
        <v>38</v>
      </c>
      <c r="L5" s="5" t="s">
        <v>22</v>
      </c>
      <c r="M5" s="5" t="s">
        <v>22</v>
      </c>
      <c r="N5" s="5" t="s">
        <v>22</v>
      </c>
      <c r="O5" s="5" t="s">
        <v>22</v>
      </c>
    </row>
    <row r="6" s="1" customFormat="1" ht="55" customHeight="1" spans="1:15">
      <c r="A6" s="5">
        <v>5</v>
      </c>
      <c r="B6" s="5" t="s">
        <v>39</v>
      </c>
      <c r="C6" s="5" t="s">
        <v>40</v>
      </c>
      <c r="D6" s="5" t="s">
        <v>31</v>
      </c>
      <c r="E6" s="5" t="str">
        <f>_xlfn.DISPIMG("ID_5E9444FF416C4035B54F902E65052610",1)</f>
        <v>=DISPIMG("ID_5E9444FF416C4035B54F902E65052610",1)</v>
      </c>
      <c r="F6" s="5"/>
      <c r="G6" s="5"/>
      <c r="H6" s="6" t="s">
        <v>25</v>
      </c>
      <c r="I6" s="19" t="s">
        <v>32</v>
      </c>
      <c r="J6" s="5" t="s">
        <v>41</v>
      </c>
      <c r="K6" s="5" t="s">
        <v>42</v>
      </c>
      <c r="L6" s="5" t="s">
        <v>22</v>
      </c>
      <c r="M6" s="5" t="s">
        <v>22</v>
      </c>
      <c r="N6" s="5" t="s">
        <v>22</v>
      </c>
      <c r="O6" s="5" t="s">
        <v>22</v>
      </c>
    </row>
    <row r="7" s="1" customFormat="1" ht="55" customHeight="1" spans="1:15">
      <c r="A7" s="5">
        <v>6</v>
      </c>
      <c r="B7" s="5" t="s">
        <v>43</v>
      </c>
      <c r="C7" s="5" t="s">
        <v>44</v>
      </c>
      <c r="D7" s="5" t="s">
        <v>31</v>
      </c>
      <c r="E7" s="5" t="str">
        <f>_xlfn.DISPIMG("ID_50EE97E572D14A959B67E892032B2486",1)</f>
        <v>=DISPIMG("ID_50EE97E572D14A959B67E892032B2486",1)</v>
      </c>
      <c r="F7" s="5"/>
      <c r="G7" s="5"/>
      <c r="H7" s="6" t="s">
        <v>25</v>
      </c>
      <c r="I7" s="19" t="s">
        <v>32</v>
      </c>
      <c r="J7" s="5" t="s">
        <v>45</v>
      </c>
      <c r="K7" s="5" t="s">
        <v>46</v>
      </c>
      <c r="L7" s="5" t="s">
        <v>22</v>
      </c>
      <c r="M7" s="5" t="s">
        <v>22</v>
      </c>
      <c r="N7" s="5" t="s">
        <v>22</v>
      </c>
      <c r="O7" s="5" t="s">
        <v>22</v>
      </c>
    </row>
    <row r="8" s="1" customFormat="1" ht="55" customHeight="1" spans="1:15">
      <c r="A8" s="5">
        <v>7</v>
      </c>
      <c r="B8" s="5" t="s">
        <v>47</v>
      </c>
      <c r="C8" s="5" t="s">
        <v>48</v>
      </c>
      <c r="D8" s="5" t="s">
        <v>31</v>
      </c>
      <c r="E8" s="5" t="str">
        <f>_xlfn.DISPIMG("ID_6782A58CF01741B9998775A816BEFA77",1)</f>
        <v>=DISPIMG("ID_6782A58CF01741B9998775A816BEFA77",1)</v>
      </c>
      <c r="F8" s="5"/>
      <c r="G8" s="5"/>
      <c r="H8" s="6" t="s">
        <v>25</v>
      </c>
      <c r="I8" s="8" t="s">
        <v>49</v>
      </c>
      <c r="J8" s="5" t="s">
        <v>50</v>
      </c>
      <c r="K8" s="5" t="s">
        <v>51</v>
      </c>
      <c r="L8" s="5" t="s">
        <v>22</v>
      </c>
      <c r="M8" s="5" t="s">
        <v>22</v>
      </c>
      <c r="N8" s="5" t="s">
        <v>22</v>
      </c>
      <c r="O8" s="5" t="s">
        <v>22</v>
      </c>
    </row>
    <row r="9" s="1" customFormat="1" ht="55" customHeight="1" spans="1:15">
      <c r="A9" s="5">
        <v>8</v>
      </c>
      <c r="B9" s="5" t="s">
        <v>52</v>
      </c>
      <c r="C9" s="6" t="s">
        <v>53</v>
      </c>
      <c r="D9" s="5" t="s">
        <v>31</v>
      </c>
      <c r="E9" s="5" t="str">
        <f>_xlfn.DISPIMG("ID_AE0AD8660AF345D8A590303CF3B6E0EF",1)</f>
        <v>=DISPIMG("ID_AE0AD8660AF345D8A590303CF3B6E0EF",1)</v>
      </c>
      <c r="F9" s="5"/>
      <c r="G9" s="5"/>
      <c r="H9" s="6" t="s">
        <v>25</v>
      </c>
      <c r="I9" s="19" t="s">
        <v>32</v>
      </c>
      <c r="J9" s="5" t="s">
        <v>54</v>
      </c>
      <c r="K9" s="5" t="s">
        <v>55</v>
      </c>
      <c r="L9" s="5" t="s">
        <v>22</v>
      </c>
      <c r="M9" s="5" t="s">
        <v>22</v>
      </c>
      <c r="N9" s="5" t="s">
        <v>22</v>
      </c>
      <c r="O9" s="5" t="s">
        <v>22</v>
      </c>
    </row>
    <row r="10" s="1" customFormat="1" ht="55" customHeight="1" spans="1:15">
      <c r="A10" s="5">
        <v>9</v>
      </c>
      <c r="B10" s="5" t="s">
        <v>56</v>
      </c>
      <c r="C10" s="5" t="s">
        <v>57</v>
      </c>
      <c r="D10" s="5" t="s">
        <v>31</v>
      </c>
      <c r="E10" s="5" t="str">
        <f>_xlfn.DISPIMG("ID_D96A42B9B93E4C77B8D164E3F2CD4A81",1)</f>
        <v>=DISPIMG("ID_D96A42B9B93E4C77B8D164E3F2CD4A81",1)</v>
      </c>
      <c r="F10" s="5"/>
      <c r="G10" s="5"/>
      <c r="H10" s="6" t="s">
        <v>25</v>
      </c>
      <c r="I10" s="8" t="s">
        <v>58</v>
      </c>
      <c r="J10" s="5" t="s">
        <v>59</v>
      </c>
      <c r="K10" s="5" t="s">
        <v>60</v>
      </c>
      <c r="L10" s="5" t="s">
        <v>22</v>
      </c>
      <c r="M10" s="5" t="s">
        <v>22</v>
      </c>
      <c r="N10" s="5" t="s">
        <v>22</v>
      </c>
      <c r="O10" s="5" t="s">
        <v>22</v>
      </c>
    </row>
    <row r="11" s="1" customFormat="1" ht="55" customHeight="1" spans="1:15">
      <c r="A11" s="5">
        <v>10</v>
      </c>
      <c r="B11" s="5" t="s">
        <v>61</v>
      </c>
      <c r="C11" s="5" t="s">
        <v>62</v>
      </c>
      <c r="D11" s="5" t="s">
        <v>31</v>
      </c>
      <c r="E11" s="5" t="str">
        <f>_xlfn.DISPIMG("ID_7D4947D9BCCA42B49C4263259A612DE8",1)</f>
        <v>=DISPIMG("ID_7D4947D9BCCA42B49C4263259A612DE8",1)</v>
      </c>
      <c r="F11" s="5"/>
      <c r="G11" s="5"/>
      <c r="H11" s="6" t="s">
        <v>25</v>
      </c>
      <c r="I11" s="8" t="s">
        <v>58</v>
      </c>
      <c r="J11" s="5" t="s">
        <v>63</v>
      </c>
      <c r="K11" s="5" t="s">
        <v>64</v>
      </c>
      <c r="L11" s="5" t="s">
        <v>22</v>
      </c>
      <c r="M11" s="5" t="s">
        <v>22</v>
      </c>
      <c r="N11" s="5" t="s">
        <v>22</v>
      </c>
      <c r="O11" s="5" t="s">
        <v>22</v>
      </c>
    </row>
    <row r="12" s="1" customFormat="1" ht="55" customHeight="1" spans="1:15">
      <c r="A12" s="5">
        <v>11</v>
      </c>
      <c r="B12" s="5" t="s">
        <v>65</v>
      </c>
      <c r="C12" s="5" t="s">
        <v>66</v>
      </c>
      <c r="D12" s="5" t="s">
        <v>31</v>
      </c>
      <c r="E12" s="5" t="str">
        <f>_xlfn.DISPIMG("ID_29ED4F770F3C4AC5A01BBA5BB98B463E",1)</f>
        <v>=DISPIMG("ID_29ED4F770F3C4AC5A01BBA5BB98B463E",1)</v>
      </c>
      <c r="F12" s="5"/>
      <c r="G12" s="5"/>
      <c r="H12" s="6" t="s">
        <v>25</v>
      </c>
      <c r="I12" s="8" t="s">
        <v>58</v>
      </c>
      <c r="J12" s="5" t="s">
        <v>67</v>
      </c>
      <c r="K12" s="5" t="s">
        <v>68</v>
      </c>
      <c r="L12" s="5" t="s">
        <v>22</v>
      </c>
      <c r="M12" s="5" t="s">
        <v>22</v>
      </c>
      <c r="N12" s="5" t="s">
        <v>22</v>
      </c>
      <c r="O12" s="5" t="s">
        <v>22</v>
      </c>
    </row>
    <row r="13" s="1" customFormat="1" ht="55" customHeight="1" spans="1:15">
      <c r="A13" s="5">
        <v>12</v>
      </c>
      <c r="B13" s="5" t="s">
        <v>69</v>
      </c>
      <c r="C13" s="5" t="s">
        <v>70</v>
      </c>
      <c r="D13" s="5" t="s">
        <v>31</v>
      </c>
      <c r="E13" s="5" t="str">
        <f>_xlfn.DISPIMG("ID_636A8E2FF39A4945A0034A3B2DA18E55",1)</f>
        <v>=DISPIMG("ID_636A8E2FF39A4945A0034A3B2DA18E55",1)</v>
      </c>
      <c r="F13" s="5"/>
      <c r="G13" s="5"/>
      <c r="H13" s="6" t="s">
        <v>25</v>
      </c>
      <c r="I13" s="8" t="s">
        <v>49</v>
      </c>
      <c r="J13" s="5" t="s">
        <v>71</v>
      </c>
      <c r="K13" s="5" t="s">
        <v>72</v>
      </c>
      <c r="L13" s="5" t="s">
        <v>22</v>
      </c>
      <c r="M13" s="5" t="s">
        <v>22</v>
      </c>
      <c r="N13" s="5" t="s">
        <v>22</v>
      </c>
      <c r="O13" s="5" t="s">
        <v>22</v>
      </c>
    </row>
    <row r="14" s="1" customFormat="1" ht="55" customHeight="1" spans="1:15">
      <c r="A14" s="5">
        <v>13</v>
      </c>
      <c r="B14" s="5" t="s">
        <v>73</v>
      </c>
      <c r="C14" s="5" t="s">
        <v>74</v>
      </c>
      <c r="D14" s="5" t="s">
        <v>75</v>
      </c>
      <c r="E14" s="5" t="str">
        <f>_xlfn.DISPIMG("ID_093EB16F4D6F4CBFA897BC5A383149B5",1)</f>
        <v>=DISPIMG("ID_093EB16F4D6F4CBFA897BC5A383149B5",1)</v>
      </c>
      <c r="F14" s="5"/>
      <c r="G14" s="5"/>
      <c r="H14" s="6" t="s">
        <v>25</v>
      </c>
      <c r="I14" s="19" t="s">
        <v>76</v>
      </c>
      <c r="J14" s="5" t="s">
        <v>77</v>
      </c>
      <c r="K14" s="5" t="s">
        <v>22</v>
      </c>
      <c r="L14" s="5" t="s">
        <v>78</v>
      </c>
      <c r="M14" s="5" t="s">
        <v>22</v>
      </c>
      <c r="N14" s="5" t="s">
        <v>22</v>
      </c>
      <c r="O14" s="5" t="s">
        <v>22</v>
      </c>
    </row>
    <row r="15" s="1" customFormat="1" ht="55" customHeight="1" spans="1:15">
      <c r="A15" s="5">
        <v>14</v>
      </c>
      <c r="B15" s="5" t="s">
        <v>79</v>
      </c>
      <c r="C15" s="5" t="s">
        <v>80</v>
      </c>
      <c r="D15" s="5" t="s">
        <v>75</v>
      </c>
      <c r="E15" s="5" t="str">
        <f>_xlfn.DISPIMG("ID_B84E227793EC4123AE0BE1BF949B6159",1)</f>
        <v>=DISPIMG("ID_B84E227793EC4123AE0BE1BF949B6159",1)</v>
      </c>
      <c r="F15" s="5"/>
      <c r="G15" s="5"/>
      <c r="H15" s="6" t="s">
        <v>25</v>
      </c>
      <c r="I15" s="19" t="s">
        <v>81</v>
      </c>
      <c r="J15" s="5" t="s">
        <v>82</v>
      </c>
      <c r="K15" s="5" t="s">
        <v>22</v>
      </c>
      <c r="L15" s="5" t="s">
        <v>22</v>
      </c>
      <c r="M15" s="5" t="s">
        <v>83</v>
      </c>
      <c r="N15" s="5" t="s">
        <v>22</v>
      </c>
      <c r="O15" s="5" t="s">
        <v>22</v>
      </c>
    </row>
    <row r="16" s="1" customFormat="1" ht="55" customHeight="1" spans="1:15">
      <c r="A16" s="5">
        <v>15</v>
      </c>
      <c r="B16" s="5" t="s">
        <v>84</v>
      </c>
      <c r="C16" s="5" t="s">
        <v>85</v>
      </c>
      <c r="D16" s="5" t="s">
        <v>86</v>
      </c>
      <c r="E16" s="5" t="str">
        <f>_xlfn.DISPIMG("ID_122D276D30084E70A14D2E404F1DAC18",1)</f>
        <v>=DISPIMG("ID_122D276D30084E70A14D2E404F1DAC18",1)</v>
      </c>
      <c r="F16" s="5" t="str">
        <f>_xlfn.DISPIMG("ID_7ACC568F453E4C00ACB1C7827F9BBA85",1)</f>
        <v>=DISPIMG("ID_7ACC568F453E4C00ACB1C7827F9BBA85",1)</v>
      </c>
      <c r="G16" s="5" t="str">
        <f>_xlfn.DISPIMG("ID_C44504A81EE841CFA2D13724816D9D03",1)</f>
        <v>=DISPIMG("ID_C44504A81EE841CFA2D13724816D9D03",1)</v>
      </c>
      <c r="H16" s="6" t="s">
        <v>18</v>
      </c>
      <c r="I16" s="8" t="s">
        <v>87</v>
      </c>
      <c r="J16" s="5" t="s">
        <v>88</v>
      </c>
      <c r="K16" s="5" t="s">
        <v>22</v>
      </c>
      <c r="L16" s="5" t="s">
        <v>22</v>
      </c>
      <c r="M16" s="5" t="s">
        <v>22</v>
      </c>
      <c r="N16" s="5" t="s">
        <v>22</v>
      </c>
      <c r="O16" s="5" t="s">
        <v>22</v>
      </c>
    </row>
    <row r="17" s="1" customFormat="1" ht="55" customHeight="1" spans="1:15">
      <c r="A17" s="5">
        <v>16</v>
      </c>
      <c r="B17" s="5" t="s">
        <v>89</v>
      </c>
      <c r="C17" s="5" t="s">
        <v>90</v>
      </c>
      <c r="D17" s="5" t="s">
        <v>91</v>
      </c>
      <c r="E17" s="5" t="str">
        <f>_xlfn.DISPIMG("ID_5C15352E9C0E4E5AACC8973E02F5E7D4",1)</f>
        <v>=DISPIMG("ID_5C15352E9C0E4E5AACC8973E02F5E7D4",1)</v>
      </c>
      <c r="F17" s="5"/>
      <c r="G17" s="5"/>
      <c r="H17" s="6" t="s">
        <v>18</v>
      </c>
      <c r="I17" s="8" t="s">
        <v>87</v>
      </c>
      <c r="J17" s="5" t="s">
        <v>92</v>
      </c>
      <c r="K17" s="5" t="s">
        <v>93</v>
      </c>
      <c r="L17" s="5" t="s">
        <v>22</v>
      </c>
      <c r="M17" s="5" t="s">
        <v>22</v>
      </c>
      <c r="N17" s="5" t="s">
        <v>22</v>
      </c>
      <c r="O17" s="5" t="s">
        <v>22</v>
      </c>
    </row>
    <row r="18" s="1" customFormat="1" ht="55" customHeight="1" spans="1:15">
      <c r="A18" s="5">
        <v>17</v>
      </c>
      <c r="B18" s="5" t="s">
        <v>94</v>
      </c>
      <c r="C18" s="5" t="s">
        <v>95</v>
      </c>
      <c r="D18" s="5" t="s">
        <v>91</v>
      </c>
      <c r="E18" s="5" t="str">
        <f>_xlfn.DISPIMG("ID_578250A1FCF34FE485D574C9517D6E47",1)</f>
        <v>=DISPIMG("ID_578250A1FCF34FE485D574C9517D6E47",1)</v>
      </c>
      <c r="F18" s="5"/>
      <c r="G18" s="5"/>
      <c r="H18" s="6" t="s">
        <v>18</v>
      </c>
      <c r="I18" s="8" t="s">
        <v>87</v>
      </c>
      <c r="J18" s="5" t="s">
        <v>96</v>
      </c>
      <c r="K18" s="5" t="s">
        <v>97</v>
      </c>
      <c r="L18" s="5" t="s">
        <v>22</v>
      </c>
      <c r="M18" s="5" t="s">
        <v>22</v>
      </c>
      <c r="N18" s="5" t="s">
        <v>22</v>
      </c>
      <c r="O18" s="5" t="s">
        <v>22</v>
      </c>
    </row>
    <row r="19" s="1" customFormat="1" ht="55" customHeight="1" spans="1:15">
      <c r="A19" s="5">
        <v>18</v>
      </c>
      <c r="B19" s="5" t="s">
        <v>98</v>
      </c>
      <c r="C19" s="5" t="s">
        <v>99</v>
      </c>
      <c r="D19" s="5" t="s">
        <v>100</v>
      </c>
      <c r="E19" s="5" t="str">
        <f>_xlfn.DISPIMG("ID_0B639464A054469CB5263A82036F42A6",1)</f>
        <v>=DISPIMG("ID_0B639464A054469CB5263A82036F42A6",1)</v>
      </c>
      <c r="F19" s="5" t="str">
        <f>_xlfn.DISPIMG("ID_767D6CC5F0A045339D51491AB3EFF6CC",1)</f>
        <v>=DISPIMG("ID_767D6CC5F0A045339D51491AB3EFF6CC",1)</v>
      </c>
      <c r="G19" s="5"/>
      <c r="H19" s="6" t="s">
        <v>18</v>
      </c>
      <c r="I19" s="19" t="s">
        <v>101</v>
      </c>
      <c r="J19" s="5" t="s">
        <v>102</v>
      </c>
      <c r="K19" s="5" t="s">
        <v>103</v>
      </c>
      <c r="L19" s="5" t="s">
        <v>104</v>
      </c>
      <c r="M19" s="5" t="s">
        <v>22</v>
      </c>
      <c r="N19" s="5" t="s">
        <v>22</v>
      </c>
      <c r="O19" s="5" t="s">
        <v>22</v>
      </c>
    </row>
    <row r="20" s="1" customFormat="1" ht="55" customHeight="1" spans="1:15">
      <c r="A20" s="5">
        <v>19</v>
      </c>
      <c r="B20" s="5" t="s">
        <v>105</v>
      </c>
      <c r="C20" s="5" t="s">
        <v>106</v>
      </c>
      <c r="D20" s="5" t="s">
        <v>75</v>
      </c>
      <c r="E20" s="5" t="str">
        <f>_xlfn.DISPIMG("ID_E4B05751388E4834875F153CDD92B427",1)</f>
        <v>=DISPIMG("ID_E4B05751388E4834875F153CDD92B427",1)</v>
      </c>
      <c r="F20" s="5"/>
      <c r="G20" s="5"/>
      <c r="H20" s="6" t="s">
        <v>25</v>
      </c>
      <c r="I20" s="19" t="s">
        <v>76</v>
      </c>
      <c r="J20" s="5" t="s">
        <v>107</v>
      </c>
      <c r="K20" s="5" t="s">
        <v>22</v>
      </c>
      <c r="L20" s="5" t="s">
        <v>108</v>
      </c>
      <c r="M20" s="5" t="s">
        <v>22</v>
      </c>
      <c r="N20" s="5" t="s">
        <v>22</v>
      </c>
      <c r="O20" s="5" t="s">
        <v>22</v>
      </c>
    </row>
    <row r="21" s="1" customFormat="1" ht="55" customHeight="1" spans="1:15">
      <c r="A21" s="5">
        <v>20</v>
      </c>
      <c r="B21" s="5" t="s">
        <v>109</v>
      </c>
      <c r="C21" s="5" t="s">
        <v>110</v>
      </c>
      <c r="D21" s="5" t="s">
        <v>75</v>
      </c>
      <c r="E21" s="5" t="str">
        <f>_xlfn.DISPIMG("ID_DD5B43B83D0847B0A2F46F9E708D56A9",1)</f>
        <v>=DISPIMG("ID_DD5B43B83D0847B0A2F46F9E708D56A9",1)</v>
      </c>
      <c r="F21" s="5"/>
      <c r="G21" s="5"/>
      <c r="H21" s="6" t="s">
        <v>25</v>
      </c>
      <c r="I21" s="19" t="s">
        <v>76</v>
      </c>
      <c r="J21" s="5" t="s">
        <v>111</v>
      </c>
      <c r="K21" s="5" t="s">
        <v>22</v>
      </c>
      <c r="L21" s="5" t="s">
        <v>112</v>
      </c>
      <c r="M21" s="5" t="s">
        <v>22</v>
      </c>
      <c r="N21" s="5" t="s">
        <v>22</v>
      </c>
      <c r="O21" s="5" t="s">
        <v>22</v>
      </c>
    </row>
    <row r="22" s="1" customFormat="1" ht="55" customHeight="1" spans="1:15">
      <c r="A22" s="5">
        <v>21</v>
      </c>
      <c r="B22" s="5" t="s">
        <v>113</v>
      </c>
      <c r="C22" s="5" t="s">
        <v>114</v>
      </c>
      <c r="D22" s="5" t="s">
        <v>86</v>
      </c>
      <c r="E22" s="5" t="str">
        <f>_xlfn.DISPIMG("ID_AAA213DC6FD84D879478E9AD5F44F15A",1)</f>
        <v>=DISPIMG("ID_AAA213DC6FD84D879478E9AD5F44F15A",1)</v>
      </c>
      <c r="F22" s="5" t="str">
        <f>_xlfn.DISPIMG("ID_41C9FB72BBE745A6A04B7E2C8B30EAC7",1)</f>
        <v>=DISPIMG("ID_41C9FB72BBE745A6A04B7E2C8B30EAC7",1)</v>
      </c>
      <c r="G22" s="5" t="str">
        <f>_xlfn.DISPIMG("ID_E882F085B74848729A7D09A637D5373E",1)</f>
        <v>=DISPIMG("ID_E882F085B74848729A7D09A637D5373E",1)</v>
      </c>
      <c r="H22" s="6" t="s">
        <v>18</v>
      </c>
      <c r="I22" s="8" t="s">
        <v>87</v>
      </c>
      <c r="J22" s="5" t="s">
        <v>115</v>
      </c>
      <c r="K22" s="5" t="s">
        <v>22</v>
      </c>
      <c r="L22" s="5" t="s">
        <v>22</v>
      </c>
      <c r="M22" s="5" t="s">
        <v>22</v>
      </c>
      <c r="N22" s="5" t="s">
        <v>116</v>
      </c>
      <c r="O22" s="5" t="s">
        <v>22</v>
      </c>
    </row>
    <row r="23" s="1" customFormat="1" ht="55" customHeight="1" spans="1:15">
      <c r="A23" s="5">
        <v>22</v>
      </c>
      <c r="B23" s="5" t="s">
        <v>117</v>
      </c>
      <c r="C23" s="5" t="s">
        <v>118</v>
      </c>
      <c r="D23" s="5" t="s">
        <v>86</v>
      </c>
      <c r="E23" s="5" t="str">
        <f>_xlfn.DISPIMG("ID_8EE5E3F8AE1D41FEBFD796B6BD77F491",1)</f>
        <v>=DISPIMG("ID_8EE5E3F8AE1D41FEBFD796B6BD77F491",1)</v>
      </c>
      <c r="F23" s="5" t="str">
        <f>_xlfn.DISPIMG("ID_E4B78510C3A44C6A9F4B6CB624E02B07",1)</f>
        <v>=DISPIMG("ID_E4B78510C3A44C6A9F4B6CB624E02B07",1)</v>
      </c>
      <c r="G23" s="5"/>
      <c r="H23" s="6" t="s">
        <v>18</v>
      </c>
      <c r="I23" s="19" t="s">
        <v>119</v>
      </c>
      <c r="J23" s="5" t="s">
        <v>120</v>
      </c>
      <c r="K23" s="5" t="s">
        <v>121</v>
      </c>
      <c r="L23" s="5" t="s">
        <v>22</v>
      </c>
      <c r="M23" s="5" t="s">
        <v>22</v>
      </c>
      <c r="N23" s="5" t="s">
        <v>22</v>
      </c>
      <c r="O23" s="5" t="s">
        <v>22</v>
      </c>
    </row>
    <row r="24" s="1" customFormat="1" ht="55" customHeight="1" spans="1:15">
      <c r="A24" s="5">
        <v>23</v>
      </c>
      <c r="B24" s="5" t="s">
        <v>122</v>
      </c>
      <c r="C24" s="5" t="s">
        <v>123</v>
      </c>
      <c r="D24" s="5" t="s">
        <v>91</v>
      </c>
      <c r="E24" s="5" t="str">
        <f>_xlfn.DISPIMG("ID_E7AAA65A12504F26B4323279F1BEC10D",1)</f>
        <v>=DISPIMG("ID_E7AAA65A12504F26B4323279F1BEC10D",1)</v>
      </c>
      <c r="F24" s="5" t="str">
        <f t="shared" ref="F24:F27" si="0">_xlfn.DISPIMG("ID_AE08C21BA5F94C46A7A4D10E33CB979F",1)</f>
        <v>=DISPIMG("ID_AE08C21BA5F94C46A7A4D10E33CB979F",1)</v>
      </c>
      <c r="G24" s="5" t="str">
        <f>_xlfn.DISPIMG("ID_8AEAC7F9149F4D7196E4FA88FD79A5AB",1)</f>
        <v>=DISPIMG("ID_8AEAC7F9149F4D7196E4FA88FD79A5AB",1)</v>
      </c>
      <c r="H24" s="6" t="s">
        <v>18</v>
      </c>
      <c r="I24" s="8" t="s">
        <v>87</v>
      </c>
      <c r="J24" s="5" t="s">
        <v>124</v>
      </c>
      <c r="K24" s="5" t="s">
        <v>22</v>
      </c>
      <c r="L24" s="5" t="s">
        <v>22</v>
      </c>
      <c r="M24" s="5" t="s">
        <v>22</v>
      </c>
      <c r="N24" s="5" t="s">
        <v>125</v>
      </c>
      <c r="O24" s="5" t="s">
        <v>22</v>
      </c>
    </row>
    <row r="25" s="1" customFormat="1" ht="55" customHeight="1" spans="1:15">
      <c r="A25" s="5">
        <v>24</v>
      </c>
      <c r="B25" s="5" t="s">
        <v>126</v>
      </c>
      <c r="C25" s="5" t="s">
        <v>127</v>
      </c>
      <c r="D25" s="5" t="s">
        <v>86</v>
      </c>
      <c r="E25" s="5" t="str">
        <f>_xlfn.DISPIMG("ID_5BEDAC4DC31E426386BEECB641182271",1)</f>
        <v>=DISPIMG("ID_5BEDAC4DC31E426386BEECB641182271",1)</v>
      </c>
      <c r="F25" s="5" t="str">
        <f t="shared" si="0"/>
        <v>=DISPIMG("ID_AE08C21BA5F94C46A7A4D10E33CB979F",1)</v>
      </c>
      <c r="G25" s="5" t="str">
        <f t="shared" ref="G25:G27" si="1">_xlfn.DISPIMG("ID_86E25B192F204F75938295E6F0633CB2",1)</f>
        <v>=DISPIMG("ID_86E25B192F204F75938295E6F0633CB2",1)</v>
      </c>
      <c r="H25" s="6" t="s">
        <v>18</v>
      </c>
      <c r="I25" s="8" t="s">
        <v>87</v>
      </c>
      <c r="J25" s="5" t="s">
        <v>128</v>
      </c>
      <c r="K25" s="5" t="s">
        <v>22</v>
      </c>
      <c r="L25" s="5" t="s">
        <v>22</v>
      </c>
      <c r="M25" s="5" t="s">
        <v>22</v>
      </c>
      <c r="N25" s="5" t="s">
        <v>129</v>
      </c>
      <c r="O25" s="5" t="s">
        <v>22</v>
      </c>
    </row>
    <row r="26" s="1" customFormat="1" ht="55" customHeight="1" spans="1:15">
      <c r="A26" s="5">
        <v>25</v>
      </c>
      <c r="B26" s="5" t="s">
        <v>130</v>
      </c>
      <c r="C26" s="5" t="s">
        <v>131</v>
      </c>
      <c r="D26" s="5" t="s">
        <v>86</v>
      </c>
      <c r="E26" s="5" t="str">
        <f>_xlfn.DISPIMG("ID_ECDBA1472C584103BF7EA1342FAE7903",1)</f>
        <v>=DISPIMG("ID_ECDBA1472C584103BF7EA1342FAE7903",1)</v>
      </c>
      <c r="F26" s="5" t="str">
        <f t="shared" si="0"/>
        <v>=DISPIMG("ID_AE08C21BA5F94C46A7A4D10E33CB979F",1)</v>
      </c>
      <c r="G26" s="5" t="str">
        <f t="shared" si="1"/>
        <v>=DISPIMG("ID_86E25B192F204F75938295E6F0633CB2",1)</v>
      </c>
      <c r="H26" s="6" t="s">
        <v>18</v>
      </c>
      <c r="I26" s="8" t="s">
        <v>87</v>
      </c>
      <c r="J26" s="5" t="s">
        <v>132</v>
      </c>
      <c r="K26" s="5" t="s">
        <v>22</v>
      </c>
      <c r="L26" s="5" t="s">
        <v>22</v>
      </c>
      <c r="M26" s="5" t="s">
        <v>22</v>
      </c>
      <c r="N26" s="5" t="s">
        <v>133</v>
      </c>
      <c r="O26" s="5" t="s">
        <v>22</v>
      </c>
    </row>
    <row r="27" s="1" customFormat="1" ht="55" customHeight="1" spans="1:15">
      <c r="A27" s="5">
        <v>26</v>
      </c>
      <c r="B27" s="5" t="s">
        <v>134</v>
      </c>
      <c r="C27" s="5" t="s">
        <v>135</v>
      </c>
      <c r="D27" s="5" t="s">
        <v>91</v>
      </c>
      <c r="E27" s="5" t="str">
        <f>_xlfn.DISPIMG("ID_40B52A5816FA4FF8BBCF49A1955B0EB2",1)</f>
        <v>=DISPIMG("ID_40B52A5816FA4FF8BBCF49A1955B0EB2",1)</v>
      </c>
      <c r="F27" s="5" t="str">
        <f t="shared" si="0"/>
        <v>=DISPIMG("ID_AE08C21BA5F94C46A7A4D10E33CB979F",1)</v>
      </c>
      <c r="G27" s="5" t="str">
        <f t="shared" si="1"/>
        <v>=DISPIMG("ID_86E25B192F204F75938295E6F0633CB2",1)</v>
      </c>
      <c r="H27" s="6" t="s">
        <v>18</v>
      </c>
      <c r="I27" s="8" t="s">
        <v>87</v>
      </c>
      <c r="J27" s="5" t="s">
        <v>136</v>
      </c>
      <c r="K27" s="5" t="s">
        <v>22</v>
      </c>
      <c r="L27" s="5" t="s">
        <v>22</v>
      </c>
      <c r="M27" s="5" t="s">
        <v>22</v>
      </c>
      <c r="N27" s="5" t="s">
        <v>137</v>
      </c>
      <c r="O27" s="5" t="s">
        <v>22</v>
      </c>
    </row>
    <row r="28" s="1" customFormat="1" ht="55" customHeight="1" spans="1:15">
      <c r="A28" s="5">
        <v>27</v>
      </c>
      <c r="B28" s="5" t="s">
        <v>138</v>
      </c>
      <c r="C28" s="5" t="s">
        <v>139</v>
      </c>
      <c r="D28" s="5" t="s">
        <v>91</v>
      </c>
      <c r="E28" s="5" t="str">
        <f>_xlfn.DISPIMG("ID_0A1011750AFD449CAE5336DBE2C95A8C",1)</f>
        <v>=DISPIMG("ID_0A1011750AFD449CAE5336DBE2C95A8C",1)</v>
      </c>
      <c r="F28" s="5" t="str">
        <f>_xlfn.DISPIMG("ID_AA302104E72447D0AFAB57F9CABE9A80",1)</f>
        <v>=DISPIMG("ID_AA302104E72447D0AFAB57F9CABE9A80",1)</v>
      </c>
      <c r="G28" s="5"/>
      <c r="H28" s="6" t="s">
        <v>18</v>
      </c>
      <c r="I28" s="8" t="s">
        <v>87</v>
      </c>
      <c r="J28" s="5" t="s">
        <v>140</v>
      </c>
      <c r="K28" s="5" t="s">
        <v>22</v>
      </c>
      <c r="L28" s="5" t="s">
        <v>141</v>
      </c>
      <c r="M28" s="5" t="s">
        <v>22</v>
      </c>
      <c r="N28" s="5" t="s">
        <v>22</v>
      </c>
      <c r="O28" s="5" t="s">
        <v>22</v>
      </c>
    </row>
    <row r="29" s="1" customFormat="1" ht="55" customHeight="1" spans="1:15">
      <c r="A29" s="5">
        <v>28</v>
      </c>
      <c r="B29" s="5" t="s">
        <v>142</v>
      </c>
      <c r="C29" s="5" t="s">
        <v>143</v>
      </c>
      <c r="D29" s="5" t="s">
        <v>86</v>
      </c>
      <c r="E29" s="5" t="str">
        <f>_xlfn.DISPIMG("ID_656F5E3C325A42FCA758D2610237D1A5",1)</f>
        <v>=DISPIMG("ID_656F5E3C325A42FCA758D2610237D1A5",1)</v>
      </c>
      <c r="F29" s="5" t="str">
        <f>_xlfn.DISPIMG("ID_775DD229495C422993BEE3E47BDCD7F3",1)</f>
        <v>=DISPIMG("ID_775DD229495C422993BEE3E47BDCD7F3",1)</v>
      </c>
      <c r="G29" s="5"/>
      <c r="H29" s="6" t="s">
        <v>18</v>
      </c>
      <c r="I29" s="8" t="s">
        <v>87</v>
      </c>
      <c r="J29" s="5" t="s">
        <v>144</v>
      </c>
      <c r="K29" s="5" t="s">
        <v>145</v>
      </c>
      <c r="L29" s="5" t="s">
        <v>22</v>
      </c>
      <c r="M29" s="5" t="s">
        <v>22</v>
      </c>
      <c r="N29" s="5" t="s">
        <v>22</v>
      </c>
      <c r="O29" s="5" t="s">
        <v>22</v>
      </c>
    </row>
    <row r="30" s="1" customFormat="1" ht="55" customHeight="1" spans="1:15">
      <c r="A30" s="5">
        <v>29</v>
      </c>
      <c r="B30" s="5" t="s">
        <v>146</v>
      </c>
      <c r="C30" s="5" t="s">
        <v>147</v>
      </c>
      <c r="D30" s="5" t="s">
        <v>86</v>
      </c>
      <c r="E30" s="5" t="str">
        <f>_xlfn.DISPIMG("ID_1EACD5E4558D4713A624E18D7B6A094A",1)</f>
        <v>=DISPIMG("ID_1EACD5E4558D4713A624E18D7B6A094A",1)</v>
      </c>
      <c r="F30" s="5"/>
      <c r="G30" s="5"/>
      <c r="H30" s="6" t="s">
        <v>18</v>
      </c>
      <c r="I30" s="8" t="s">
        <v>87</v>
      </c>
      <c r="J30" s="5" t="s">
        <v>148</v>
      </c>
      <c r="K30" s="5" t="s">
        <v>149</v>
      </c>
      <c r="L30" s="5" t="s">
        <v>22</v>
      </c>
      <c r="M30" s="5" t="s">
        <v>22</v>
      </c>
      <c r="N30" s="5" t="s">
        <v>22</v>
      </c>
      <c r="O30" s="5" t="s">
        <v>22</v>
      </c>
    </row>
    <row r="31" s="1" customFormat="1" ht="55" customHeight="1" spans="1:15">
      <c r="A31" s="5">
        <v>30</v>
      </c>
      <c r="B31" s="5" t="s">
        <v>150</v>
      </c>
      <c r="C31" s="5" t="s">
        <v>151</v>
      </c>
      <c r="D31" s="5" t="s">
        <v>75</v>
      </c>
      <c r="E31" s="5" t="str">
        <f>_xlfn.DISPIMG("ID_A90B15ED1D374FED9419501C38D1A4CA",1)</f>
        <v>=DISPIMG("ID_A90B15ED1D374FED9419501C38D1A4CA",1)</v>
      </c>
      <c r="F31" s="5"/>
      <c r="G31" s="5"/>
      <c r="H31" s="6" t="s">
        <v>25</v>
      </c>
      <c r="I31" s="19" t="s">
        <v>76</v>
      </c>
      <c r="J31" s="5" t="s">
        <v>22</v>
      </c>
      <c r="K31" s="5" t="s">
        <v>152</v>
      </c>
      <c r="L31" s="5" t="s">
        <v>153</v>
      </c>
      <c r="M31" s="5" t="s">
        <v>22</v>
      </c>
      <c r="N31" s="5" t="s">
        <v>22</v>
      </c>
      <c r="O31" s="5" t="s">
        <v>22</v>
      </c>
    </row>
    <row r="32" s="1" customFormat="1" ht="55" customHeight="1" spans="1:15">
      <c r="A32" s="5">
        <v>31</v>
      </c>
      <c r="B32" s="5" t="s">
        <v>154</v>
      </c>
      <c r="C32" s="5" t="s">
        <v>155</v>
      </c>
      <c r="D32" s="5" t="s">
        <v>156</v>
      </c>
      <c r="E32" s="5" t="str">
        <f>_xlfn.DISPIMG("ID_D4062DB02E3B483DB9C74F9692A8BA62",1)</f>
        <v>=DISPIMG("ID_D4062DB02E3B483DB9C74F9692A8BA62",1)</v>
      </c>
      <c r="F32" s="5"/>
      <c r="G32" s="5"/>
      <c r="H32" s="6" t="s">
        <v>25</v>
      </c>
      <c r="I32" s="19" t="s">
        <v>157</v>
      </c>
      <c r="J32" s="5" t="s">
        <v>158</v>
      </c>
      <c r="K32" s="5" t="s">
        <v>22</v>
      </c>
      <c r="L32" s="5" t="s">
        <v>22</v>
      </c>
      <c r="M32" s="5" t="s">
        <v>159</v>
      </c>
      <c r="N32" s="5" t="s">
        <v>22</v>
      </c>
      <c r="O32" s="5" t="s">
        <v>22</v>
      </c>
    </row>
    <row r="33" s="1" customFormat="1" ht="55" customHeight="1" spans="1:15">
      <c r="A33" s="5">
        <v>32</v>
      </c>
      <c r="B33" s="5" t="s">
        <v>160</v>
      </c>
      <c r="C33" s="5" t="s">
        <v>161</v>
      </c>
      <c r="D33" s="5" t="s">
        <v>156</v>
      </c>
      <c r="E33" s="5" t="str">
        <f>_xlfn.DISPIMG("ID_E519F59D4E86471D8EB8A9619869C746",1)</f>
        <v>=DISPIMG("ID_E519F59D4E86471D8EB8A9619869C746",1)</v>
      </c>
      <c r="F33" s="5"/>
      <c r="G33" s="5"/>
      <c r="H33" s="6" t="s">
        <v>25</v>
      </c>
      <c r="I33" s="19" t="s">
        <v>157</v>
      </c>
      <c r="J33" s="5" t="s">
        <v>162</v>
      </c>
      <c r="K33" s="5" t="s">
        <v>22</v>
      </c>
      <c r="L33" s="5" t="s">
        <v>22</v>
      </c>
      <c r="M33" s="5" t="s">
        <v>163</v>
      </c>
      <c r="N33" s="5" t="s">
        <v>22</v>
      </c>
      <c r="O33" s="5" t="s">
        <v>22</v>
      </c>
    </row>
    <row r="34" s="1" customFormat="1" ht="55" customHeight="1" spans="1:15">
      <c r="A34" s="5">
        <v>33</v>
      </c>
      <c r="B34" s="5" t="s">
        <v>164</v>
      </c>
      <c r="C34" s="5" t="s">
        <v>165</v>
      </c>
      <c r="D34" s="5" t="s">
        <v>156</v>
      </c>
      <c r="E34" s="5" t="str">
        <f>_xlfn.DISPIMG("ID_409FDE0ED9E0418F919C6D6B7BD6B595",1)</f>
        <v>=DISPIMG("ID_409FDE0ED9E0418F919C6D6B7BD6B595",1)</v>
      </c>
      <c r="F34" s="5"/>
      <c r="G34" s="5"/>
      <c r="H34" s="6" t="s">
        <v>25</v>
      </c>
      <c r="I34" s="19" t="s">
        <v>157</v>
      </c>
      <c r="J34" s="5" t="s">
        <v>166</v>
      </c>
      <c r="K34" s="5" t="s">
        <v>22</v>
      </c>
      <c r="L34" s="5" t="s">
        <v>22</v>
      </c>
      <c r="M34" s="5" t="s">
        <v>167</v>
      </c>
      <c r="N34" s="5" t="s">
        <v>22</v>
      </c>
      <c r="O34" s="5" t="s">
        <v>22</v>
      </c>
    </row>
    <row r="35" s="1" customFormat="1" ht="55" customHeight="1" spans="1:15">
      <c r="A35" s="5">
        <v>34</v>
      </c>
      <c r="B35" s="5" t="s">
        <v>168</v>
      </c>
      <c r="C35" s="5" t="s">
        <v>169</v>
      </c>
      <c r="D35" s="5" t="s">
        <v>156</v>
      </c>
      <c r="E35" s="5" t="str">
        <f>_xlfn.DISPIMG("ID_C5CF3A060C144E9CAE1AC7ECA54ABCA2",1)</f>
        <v>=DISPIMG("ID_C5CF3A060C144E9CAE1AC7ECA54ABCA2",1)</v>
      </c>
      <c r="F35" s="5"/>
      <c r="G35" s="5"/>
      <c r="H35" s="6" t="s">
        <v>25</v>
      </c>
      <c r="I35" s="19" t="s">
        <v>157</v>
      </c>
      <c r="J35" s="5" t="s">
        <v>170</v>
      </c>
      <c r="K35" s="5" t="s">
        <v>22</v>
      </c>
      <c r="L35" s="5" t="s">
        <v>22</v>
      </c>
      <c r="M35" s="5" t="s">
        <v>171</v>
      </c>
      <c r="N35" s="5" t="s">
        <v>22</v>
      </c>
      <c r="O35" s="5" t="s">
        <v>22</v>
      </c>
    </row>
    <row r="36" s="1" customFormat="1" ht="55" customHeight="1" spans="1:15">
      <c r="A36" s="5">
        <v>35</v>
      </c>
      <c r="B36" s="5" t="s">
        <v>172</v>
      </c>
      <c r="C36" s="5" t="s">
        <v>173</v>
      </c>
      <c r="D36" s="5" t="s">
        <v>156</v>
      </c>
      <c r="E36" s="5" t="str">
        <f>_xlfn.DISPIMG("ID_79E6571DE7C44A43AF91E547CC217A3C",1)</f>
        <v>=DISPIMG("ID_79E6571DE7C44A43AF91E547CC217A3C",1)</v>
      </c>
      <c r="F36" s="5"/>
      <c r="G36" s="5"/>
      <c r="H36" s="6" t="s">
        <v>25</v>
      </c>
      <c r="I36" s="19" t="s">
        <v>157</v>
      </c>
      <c r="J36" s="5" t="s">
        <v>174</v>
      </c>
      <c r="K36" s="5" t="s">
        <v>22</v>
      </c>
      <c r="L36" s="5" t="s">
        <v>22</v>
      </c>
      <c r="M36" s="5" t="s">
        <v>175</v>
      </c>
      <c r="N36" s="5" t="s">
        <v>22</v>
      </c>
      <c r="O36" s="5" t="s">
        <v>22</v>
      </c>
    </row>
    <row r="37" s="1" customFormat="1" ht="55" customHeight="1" spans="1:15">
      <c r="A37" s="5">
        <v>36</v>
      </c>
      <c r="B37" s="5" t="s">
        <v>176</v>
      </c>
      <c r="C37" s="5" t="s">
        <v>177</v>
      </c>
      <c r="D37" s="5" t="s">
        <v>156</v>
      </c>
      <c r="E37" s="5" t="str">
        <f>_xlfn.DISPIMG("ID_AF93119480B24AB7937F0DDDE4B2F784",1)</f>
        <v>=DISPIMG("ID_AF93119480B24AB7937F0DDDE4B2F784",1)</v>
      </c>
      <c r="F37" s="5"/>
      <c r="G37" s="5"/>
      <c r="H37" s="6" t="s">
        <v>25</v>
      </c>
      <c r="I37" s="19" t="s">
        <v>157</v>
      </c>
      <c r="J37" s="5" t="s">
        <v>178</v>
      </c>
      <c r="K37" s="5" t="s">
        <v>22</v>
      </c>
      <c r="L37" s="5" t="s">
        <v>22</v>
      </c>
      <c r="M37" s="5" t="s">
        <v>179</v>
      </c>
      <c r="N37" s="5" t="s">
        <v>22</v>
      </c>
      <c r="O37" s="5" t="s">
        <v>22</v>
      </c>
    </row>
    <row r="38" s="1" customFormat="1" ht="55" customHeight="1" spans="1:15">
      <c r="A38" s="5">
        <v>37</v>
      </c>
      <c r="B38" s="5" t="s">
        <v>180</v>
      </c>
      <c r="C38" s="5" t="s">
        <v>181</v>
      </c>
      <c r="D38" s="5" t="s">
        <v>75</v>
      </c>
      <c r="E38" s="5" t="str">
        <f>_xlfn.DISPIMG("ID_9E7E3747504E4CD9926789F28099A58B",1)</f>
        <v>=DISPIMG("ID_9E7E3747504E4CD9926789F28099A58B",1)</v>
      </c>
      <c r="F38" s="5"/>
      <c r="G38" s="5"/>
      <c r="H38" s="6" t="s">
        <v>25</v>
      </c>
      <c r="I38" s="19" t="s">
        <v>81</v>
      </c>
      <c r="J38" s="5" t="s">
        <v>182</v>
      </c>
      <c r="K38" s="5" t="s">
        <v>183</v>
      </c>
      <c r="L38" s="5" t="s">
        <v>184</v>
      </c>
      <c r="M38" s="5" t="s">
        <v>22</v>
      </c>
      <c r="N38" s="5" t="s">
        <v>22</v>
      </c>
      <c r="O38" s="5" t="s">
        <v>22</v>
      </c>
    </row>
  </sheetData>
  <autoFilter ref="A1:O38">
    <extLst/>
  </autoFilter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9"/>
  <sheetViews>
    <sheetView workbookViewId="0">
      <selection activeCell="D1" sqref="$A1:$XFD1"/>
    </sheetView>
  </sheetViews>
  <sheetFormatPr defaultColWidth="8.72727272727273" defaultRowHeight="14"/>
  <cols>
    <col min="1" max="1" width="9" customWidth="1"/>
    <col min="2" max="2" width="20.4454545454545" customWidth="1"/>
    <col min="3" max="4" width="32.9090909090909" customWidth="1"/>
    <col min="5" max="5" width="20.2181818181818" style="9" customWidth="1"/>
    <col min="6" max="6" width="20.8909090909091" customWidth="1"/>
    <col min="7" max="7" width="26.1818181818182" style="10" customWidth="1"/>
    <col min="8" max="8" width="20.2181818181818" customWidth="1"/>
    <col min="9" max="9" width="32.9090909090909" customWidth="1"/>
    <col min="10" max="10" width="23.0909090909091" customWidth="1"/>
  </cols>
  <sheetData>
    <row r="1" ht="15" spans="1:10">
      <c r="A1" s="11" t="s">
        <v>0</v>
      </c>
      <c r="B1" s="11" t="s">
        <v>1</v>
      </c>
      <c r="C1" s="11" t="s">
        <v>185</v>
      </c>
      <c r="D1" s="11" t="s">
        <v>186</v>
      </c>
      <c r="E1" s="12" t="s">
        <v>187</v>
      </c>
      <c r="F1" s="11" t="s">
        <v>188</v>
      </c>
      <c r="G1" s="11" t="s">
        <v>189</v>
      </c>
      <c r="H1" s="11" t="s">
        <v>190</v>
      </c>
      <c r="I1" s="11" t="s">
        <v>191</v>
      </c>
      <c r="J1" s="11" t="s">
        <v>192</v>
      </c>
    </row>
    <row r="2" ht="100" customHeight="1" spans="1:10">
      <c r="A2" s="13">
        <v>1</v>
      </c>
      <c r="B2" s="14" t="s">
        <v>193</v>
      </c>
      <c r="C2" s="14" t="s">
        <v>194</v>
      </c>
      <c r="D2" s="15" t="s">
        <v>195</v>
      </c>
      <c r="E2" s="16" t="s">
        <v>196</v>
      </c>
      <c r="F2" s="14" t="s">
        <v>197</v>
      </c>
      <c r="G2" s="14" t="s">
        <v>198</v>
      </c>
      <c r="H2" s="13" t="s">
        <v>199</v>
      </c>
      <c r="I2" s="17" t="str">
        <f>_xlfn.DISPIMG("ID_C4F30517B4C242B1927490D9CE16BD3B",1)</f>
        <v>=DISPIMG("ID_C4F30517B4C242B1927490D9CE16BD3B",1)</v>
      </c>
      <c r="J2" s="17" t="s">
        <v>200</v>
      </c>
    </row>
    <row r="3" ht="100" customHeight="1" spans="1:10">
      <c r="A3" s="13">
        <v>2</v>
      </c>
      <c r="B3" s="14" t="s">
        <v>201</v>
      </c>
      <c r="C3" s="14" t="s">
        <v>202</v>
      </c>
      <c r="D3" s="15" t="s">
        <v>203</v>
      </c>
      <c r="E3" s="16" t="s">
        <v>204</v>
      </c>
      <c r="F3" s="14" t="s">
        <v>197</v>
      </c>
      <c r="G3" s="15" t="s">
        <v>205</v>
      </c>
      <c r="H3" s="13" t="s">
        <v>199</v>
      </c>
      <c r="I3" s="17" t="str">
        <f>_xlfn.DISPIMG("ID_4E71F2546ED44479BF14D4B6261E59D0",1)</f>
        <v>=DISPIMG("ID_4E71F2546ED44479BF14D4B6261E59D0",1)</v>
      </c>
      <c r="J3" s="17" t="s">
        <v>200</v>
      </c>
    </row>
    <row r="4" ht="100" customHeight="1" spans="1:10">
      <c r="A4" s="13">
        <v>3</v>
      </c>
      <c r="B4" s="14" t="s">
        <v>206</v>
      </c>
      <c r="C4" s="14" t="s">
        <v>207</v>
      </c>
      <c r="D4" s="15" t="s">
        <v>208</v>
      </c>
      <c r="E4" s="16" t="s">
        <v>209</v>
      </c>
      <c r="F4" s="14" t="s">
        <v>197</v>
      </c>
      <c r="G4" s="15" t="s">
        <v>210</v>
      </c>
      <c r="H4" s="13" t="s">
        <v>199</v>
      </c>
      <c r="I4" s="17" t="str">
        <f>_xlfn.DISPIMG("ID_1C3C9155B6424BE09482FC8C8D533C48",1)</f>
        <v>=DISPIMG("ID_1C3C9155B6424BE09482FC8C8D533C48",1)</v>
      </c>
      <c r="J4" s="17" t="s">
        <v>200</v>
      </c>
    </row>
    <row r="5" ht="100" customHeight="1" spans="1:10">
      <c r="A5" s="13">
        <v>4</v>
      </c>
      <c r="B5" s="14" t="s">
        <v>211</v>
      </c>
      <c r="C5" s="14" t="s">
        <v>212</v>
      </c>
      <c r="D5" s="15" t="s">
        <v>213</v>
      </c>
      <c r="E5" s="16" t="s">
        <v>214</v>
      </c>
      <c r="F5" s="14" t="s">
        <v>197</v>
      </c>
      <c r="G5" s="14" t="s">
        <v>215</v>
      </c>
      <c r="H5" s="13" t="s">
        <v>199</v>
      </c>
      <c r="I5" s="17" t="str">
        <f t="shared" ref="I5:I7" si="0">_xlfn.DISPIMG("ID_B4575E1307824CF78A53F63359D166C6",1)</f>
        <v>=DISPIMG("ID_B4575E1307824CF78A53F63359D166C6",1)</v>
      </c>
      <c r="J5" s="17" t="s">
        <v>200</v>
      </c>
    </row>
    <row r="6" ht="100" customHeight="1" spans="1:10">
      <c r="A6" s="13">
        <v>5</v>
      </c>
      <c r="B6" s="14" t="s">
        <v>216</v>
      </c>
      <c r="C6" s="14" t="s">
        <v>217</v>
      </c>
      <c r="D6" s="15" t="s">
        <v>218</v>
      </c>
      <c r="E6" s="16" t="s">
        <v>214</v>
      </c>
      <c r="F6" s="14" t="s">
        <v>197</v>
      </c>
      <c r="G6" s="14" t="s">
        <v>219</v>
      </c>
      <c r="H6" s="13" t="s">
        <v>199</v>
      </c>
      <c r="I6" s="17" t="str">
        <f t="shared" si="0"/>
        <v>=DISPIMG("ID_B4575E1307824CF78A53F63359D166C6",1)</v>
      </c>
      <c r="J6" s="17" t="s">
        <v>200</v>
      </c>
    </row>
    <row r="7" ht="100" customHeight="1" spans="1:10">
      <c r="A7" s="13">
        <v>6</v>
      </c>
      <c r="B7" s="14" t="s">
        <v>220</v>
      </c>
      <c r="C7" s="14" t="s">
        <v>221</v>
      </c>
      <c r="D7" s="15" t="s">
        <v>222</v>
      </c>
      <c r="E7" s="16" t="s">
        <v>214</v>
      </c>
      <c r="F7" s="14" t="s">
        <v>197</v>
      </c>
      <c r="G7" s="14" t="s">
        <v>223</v>
      </c>
      <c r="H7" s="13" t="s">
        <v>199</v>
      </c>
      <c r="I7" s="17" t="str">
        <f t="shared" si="0"/>
        <v>=DISPIMG("ID_B4575E1307824CF78A53F63359D166C6",1)</v>
      </c>
      <c r="J7" s="17" t="s">
        <v>200</v>
      </c>
    </row>
    <row r="8" ht="100" customHeight="1" spans="1:10">
      <c r="A8" s="13">
        <v>7</v>
      </c>
      <c r="B8" s="14" t="s">
        <v>224</v>
      </c>
      <c r="C8" s="14" t="s">
        <v>225</v>
      </c>
      <c r="D8" s="15" t="s">
        <v>226</v>
      </c>
      <c r="E8" s="16" t="s">
        <v>227</v>
      </c>
      <c r="F8" s="14" t="s">
        <v>197</v>
      </c>
      <c r="G8" s="15" t="s">
        <v>228</v>
      </c>
      <c r="H8" s="13" t="s">
        <v>199</v>
      </c>
      <c r="I8" s="17" t="str">
        <f>_xlfn.DISPIMG("ID_AC5E5EA5810E4226A4B9FB39E8E0D68F",1)</f>
        <v>=DISPIMG("ID_AC5E5EA5810E4226A4B9FB39E8E0D68F",1)</v>
      </c>
      <c r="J8" s="17" t="s">
        <v>200</v>
      </c>
    </row>
    <row r="9" ht="100" customHeight="1" spans="1:10">
      <c r="A9" s="13">
        <v>8</v>
      </c>
      <c r="B9" s="14" t="s">
        <v>229</v>
      </c>
      <c r="C9" s="14" t="s">
        <v>230</v>
      </c>
      <c r="D9" s="15" t="s">
        <v>231</v>
      </c>
      <c r="E9" s="16" t="s">
        <v>232</v>
      </c>
      <c r="F9" s="14" t="s">
        <v>197</v>
      </c>
      <c r="G9" s="15" t="s">
        <v>233</v>
      </c>
      <c r="H9" s="13" t="s">
        <v>199</v>
      </c>
      <c r="I9" s="17" t="str">
        <f>_xlfn.DISPIMG("ID_E64708609BC84D6E9A53E7E112BD9AEA",1)</f>
        <v>=DISPIMG("ID_E64708609BC84D6E9A53E7E112BD9AEA",1)</v>
      </c>
      <c r="J9" s="17" t="s">
        <v>200</v>
      </c>
    </row>
  </sheetData>
  <autoFilter ref="A1:J9">
    <extLst/>
  </autoFilter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6"/>
  <sheetViews>
    <sheetView workbookViewId="0">
      <selection activeCell="A2" sqref="A2:A6"/>
    </sheetView>
  </sheetViews>
  <sheetFormatPr defaultColWidth="8.72727272727273" defaultRowHeight="14" outlineLevelRow="5"/>
  <sheetData>
    <row r="1" s="1" customFormat="1" ht="28" spans="1:15">
      <c r="A1" s="2" t="s">
        <v>0</v>
      </c>
      <c r="B1" s="3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4" t="s">
        <v>7</v>
      </c>
      <c r="I1" s="7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="1" customFormat="1" ht="55" customHeight="1" spans="1:15">
      <c r="A2" s="5">
        <v>1</v>
      </c>
      <c r="B2" s="5" t="s">
        <v>234</v>
      </c>
      <c r="C2" s="5" t="s">
        <v>235</v>
      </c>
      <c r="D2" s="5" t="s">
        <v>31</v>
      </c>
      <c r="E2" s="5" t="str">
        <f>_xlfn.DISPIMG("ID_0281FAEB51704AA080BCDF4238EABD17",1)</f>
        <v>=DISPIMG("ID_0281FAEB51704AA080BCDF4238EABD17",1)</v>
      </c>
      <c r="F2" s="5"/>
      <c r="G2" s="5"/>
      <c r="H2" s="6" t="s">
        <v>236</v>
      </c>
      <c r="I2" s="8" t="s">
        <v>237</v>
      </c>
      <c r="J2" s="5" t="s">
        <v>238</v>
      </c>
      <c r="K2" s="5" t="s">
        <v>239</v>
      </c>
      <c r="L2" s="5" t="s">
        <v>22</v>
      </c>
      <c r="M2" s="5" t="s">
        <v>22</v>
      </c>
      <c r="N2" s="5" t="s">
        <v>22</v>
      </c>
      <c r="O2" s="5" t="s">
        <v>22</v>
      </c>
    </row>
    <row r="3" s="1" customFormat="1" ht="55" customHeight="1" spans="1:15">
      <c r="A3" s="5">
        <v>2</v>
      </c>
      <c r="B3" s="5" t="s">
        <v>240</v>
      </c>
      <c r="C3" s="5" t="s">
        <v>241</v>
      </c>
      <c r="D3" s="5" t="s">
        <v>31</v>
      </c>
      <c r="E3" s="5" t="str">
        <f>_xlfn.DISPIMG("ID_12ED0721F5014B0FB9284ADE43BCE18B",1)</f>
        <v>=DISPIMG("ID_12ED0721F5014B0FB9284ADE43BCE18B",1)</v>
      </c>
      <c r="F3" s="5"/>
      <c r="G3" s="5"/>
      <c r="H3" s="6" t="s">
        <v>236</v>
      </c>
      <c r="I3" s="8" t="s">
        <v>237</v>
      </c>
      <c r="J3" s="5" t="s">
        <v>242</v>
      </c>
      <c r="K3" s="5" t="s">
        <v>243</v>
      </c>
      <c r="L3" s="5" t="s">
        <v>22</v>
      </c>
      <c r="M3" s="5" t="s">
        <v>22</v>
      </c>
      <c r="N3" s="5" t="s">
        <v>22</v>
      </c>
      <c r="O3" s="5" t="s">
        <v>22</v>
      </c>
    </row>
    <row r="4" s="1" customFormat="1" ht="55" customHeight="1" spans="1:15">
      <c r="A4" s="5">
        <v>3</v>
      </c>
      <c r="B4" s="5" t="s">
        <v>244</v>
      </c>
      <c r="C4" s="5" t="s">
        <v>245</v>
      </c>
      <c r="D4" s="5" t="s">
        <v>31</v>
      </c>
      <c r="E4" s="5" t="str">
        <f>_xlfn.DISPIMG("ID_D43FA7F0A23C493F90B7EA7447262B54",1)</f>
        <v>=DISPIMG("ID_D43FA7F0A23C493F90B7EA7447262B54",1)</v>
      </c>
      <c r="F4" s="5"/>
      <c r="G4" s="5"/>
      <c r="H4" s="6" t="s">
        <v>236</v>
      </c>
      <c r="I4" s="8" t="s">
        <v>237</v>
      </c>
      <c r="J4" s="5" t="s">
        <v>246</v>
      </c>
      <c r="K4" s="5" t="s">
        <v>22</v>
      </c>
      <c r="L4" s="5" t="s">
        <v>22</v>
      </c>
      <c r="M4" s="5" t="s">
        <v>247</v>
      </c>
      <c r="N4" s="5" t="s">
        <v>22</v>
      </c>
      <c r="O4" s="5" t="s">
        <v>22</v>
      </c>
    </row>
    <row r="5" s="1" customFormat="1" ht="55" customHeight="1" spans="1:15">
      <c r="A5" s="5">
        <v>4</v>
      </c>
      <c r="B5" s="5" t="s">
        <v>248</v>
      </c>
      <c r="C5" s="5" t="s">
        <v>249</v>
      </c>
      <c r="D5" s="5" t="s">
        <v>31</v>
      </c>
      <c r="E5" s="5" t="str">
        <f>_xlfn.DISPIMG("ID_F8504CF53A134103A59ABE37C8D8D62D",1)</f>
        <v>=DISPIMG("ID_F8504CF53A134103A59ABE37C8D8D62D",1)</v>
      </c>
      <c r="F5" s="5"/>
      <c r="G5" s="5"/>
      <c r="H5" s="6" t="s">
        <v>236</v>
      </c>
      <c r="I5" s="8" t="s">
        <v>237</v>
      </c>
      <c r="J5" s="5" t="s">
        <v>250</v>
      </c>
      <c r="K5" s="5" t="s">
        <v>22</v>
      </c>
      <c r="L5" s="5" t="s">
        <v>22</v>
      </c>
      <c r="M5" s="5" t="s">
        <v>251</v>
      </c>
      <c r="N5" s="5" t="s">
        <v>22</v>
      </c>
      <c r="O5" s="5" t="s">
        <v>22</v>
      </c>
    </row>
    <row r="6" s="1" customFormat="1" ht="55" customHeight="1" spans="1:15">
      <c r="A6" s="5">
        <v>5</v>
      </c>
      <c r="B6" s="5" t="s">
        <v>252</v>
      </c>
      <c r="C6" s="5" t="s">
        <v>253</v>
      </c>
      <c r="D6" s="5" t="s">
        <v>17</v>
      </c>
      <c r="E6" s="5" t="str">
        <f>_xlfn.DISPIMG("ID_39E28C697EF74E118FDB10F2016253D3",1)</f>
        <v>=DISPIMG("ID_39E28C697EF74E118FDB10F2016253D3",1)</v>
      </c>
      <c r="F6" s="5"/>
      <c r="G6" s="5"/>
      <c r="H6" s="5" t="s">
        <v>236</v>
      </c>
      <c r="I6" s="5" t="s">
        <v>254</v>
      </c>
      <c r="J6" s="5" t="s">
        <v>22</v>
      </c>
      <c r="K6" s="5" t="s">
        <v>255</v>
      </c>
      <c r="L6" s="5" t="s">
        <v>256</v>
      </c>
      <c r="M6" s="5" t="s">
        <v>22</v>
      </c>
      <c r="N6" s="5" t="s">
        <v>22</v>
      </c>
      <c r="O6" s="5" t="s">
        <v>22</v>
      </c>
    </row>
  </sheetData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冻结标准库</vt:lpstr>
      <vt:lpstr>冻结标准库（型号规格变更）</vt:lpstr>
      <vt:lpstr>冻结标准库（品类变更）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liuping</dc:creator>
  <cp:lastModifiedBy>木木</cp:lastModifiedBy>
  <dcterms:created xsi:type="dcterms:W3CDTF">2024-06-07T00:57:00Z</dcterms:created>
  <dcterms:modified xsi:type="dcterms:W3CDTF">2024-07-10T01:31:50Z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055877903EE34B96B0EA6D54A05AB4A5_13</vt:lpwstr>
  </property>
  <property fmtid="{D5CDD505-2E9C-101B-9397-08002B2CF9AE}" pid="3" name="KSOProductBuildVer">
    <vt:lpwstr>2052-12.1.0.16929</vt:lpwstr>
  </property>
</Properties>
</file>